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16" windowHeight="8676" tabRatio="646" activeTab="9"/>
  </bookViews>
  <sheets>
    <sheet name=" Заглавна Ред" sheetId="1" r:id="rId1"/>
    <sheet name="Ред 1сем" sheetId="2" r:id="rId2"/>
    <sheet name="Ред 2сем" sheetId="3" r:id="rId3"/>
    <sheet name="Ред 3сем" sheetId="4" r:id="rId4"/>
    <sheet name="Ред 4сем" sheetId="5" r:id="rId5"/>
    <sheet name="Ред 5сем" sheetId="6" r:id="rId6"/>
    <sheet name="Ред 6сем" sheetId="7" r:id="rId7"/>
    <sheet name="Ред 7сем" sheetId="8" r:id="rId8"/>
    <sheet name="Ред 8сем" sheetId="9" r:id="rId9"/>
    <sheet name="ФакДисц" sheetId="10" r:id="rId10"/>
    <sheet name="Обобщение" sheetId="11" r:id="rId11"/>
    <sheet name="330" sheetId="12" r:id="rId12"/>
    <sheet name="Заглавна Зад" sheetId="13" r:id="rId13"/>
    <sheet name="Зад 1сем " sheetId="14" r:id="rId14"/>
    <sheet name="Зад 2сем" sheetId="15" r:id="rId15"/>
    <sheet name="Зад 3сем " sheetId="16" r:id="rId16"/>
    <sheet name="Зад 4сем " sheetId="17" r:id="rId17"/>
    <sheet name="Зад 5сем" sheetId="18" r:id="rId18"/>
    <sheet name="Зад 6сем " sheetId="19" r:id="rId19"/>
    <sheet name="Зад 7сем" sheetId="20" r:id="rId20"/>
    <sheet name="Зад 8сем " sheetId="21" r:id="rId21"/>
    <sheet name="Зад 9 сем" sheetId="22" r:id="rId22"/>
  </sheets>
  <definedNames/>
  <calcPr fullCalcOnLoad="1"/>
</workbook>
</file>

<file path=xl/sharedStrings.xml><?xml version="1.0" encoding="utf-8"?>
<sst xmlns="http://schemas.openxmlformats.org/spreadsheetml/2006/main" count="1176" uniqueCount="317">
  <si>
    <t>№  по ред</t>
  </si>
  <si>
    <t>Шифър на катедрата</t>
  </si>
  <si>
    <t>УЧЕБНА   ДИСЦИПЛИНА</t>
  </si>
  <si>
    <t>Общо в семестъра</t>
  </si>
  <si>
    <t>Лекции</t>
  </si>
  <si>
    <t>Семинарни упр.</t>
  </si>
  <si>
    <t>РУСЕНСКИ УНИВЕРСИТЕТ "АНГЕЛ КЪНЧЕВ"</t>
  </si>
  <si>
    <t>Утвърдил</t>
  </si>
  <si>
    <t>Ректор:</t>
  </si>
  <si>
    <t>ЗА</t>
  </si>
  <si>
    <t>УЧЕБЕН ПЛАН</t>
  </si>
  <si>
    <t>СПЕЦИАЛНОСТ:</t>
  </si>
  <si>
    <t>ОБРАЗОВАТЕЛНО-КВАЛИФИКАЦИОННА СТЕПЕН:</t>
  </si>
  <si>
    <t>ПРОФЕСИОНАЛНА КВАЛИФИКАЦИЯ:</t>
  </si>
  <si>
    <t>Форма на обучение:</t>
  </si>
  <si>
    <t xml:space="preserve">РУСЕ, </t>
  </si>
  <si>
    <t>Срок на обучение</t>
  </si>
  <si>
    <t>редовно</t>
  </si>
  <si>
    <t>Лаборат. упр.</t>
  </si>
  <si>
    <t>Практ. упр.</t>
  </si>
  <si>
    <t>години</t>
  </si>
  <si>
    <t xml:space="preserve">ПРОФЕСИОНАЛНО НАПРАВЛЕНИЕ: </t>
  </si>
  <si>
    <t>ОБЛАСТ НА ВО:</t>
  </si>
  <si>
    <t xml:space="preserve"> </t>
  </si>
  <si>
    <t>Шифър на дисциплината</t>
  </si>
  <si>
    <t>ЕCTS кредити</t>
  </si>
  <si>
    <t>Окончат. контрол</t>
  </si>
  <si>
    <t>Активни форми на обучение</t>
  </si>
  <si>
    <t>Самостоятелна работа, ч.</t>
  </si>
  <si>
    <t>Общо седмично АН</t>
  </si>
  <si>
    <t>Коефициент на ИП</t>
  </si>
  <si>
    <t>Приведен коефициент</t>
  </si>
  <si>
    <t>Общо време</t>
  </si>
  <si>
    <t>Кредити</t>
  </si>
  <si>
    <t>Закръглени Кредити</t>
  </si>
  <si>
    <t>Самоподготовка в семестъра</t>
  </si>
  <si>
    <t>Работа по индивидуално задание</t>
  </si>
  <si>
    <t>Самоподготовка за изпитите</t>
  </si>
  <si>
    <t>вид</t>
  </si>
  <si>
    <t>час/студ.</t>
  </si>
  <si>
    <t>ОБЩО ЗА УЧЕБНИЯ ПЛАН:</t>
  </si>
  <si>
    <t>Семестър 1,15 седмици</t>
  </si>
  <si>
    <t>Задължителни дисциплини</t>
  </si>
  <si>
    <t>к</t>
  </si>
  <si>
    <t>и</t>
  </si>
  <si>
    <t>кз</t>
  </si>
  <si>
    <t>то</t>
  </si>
  <si>
    <t>кр</t>
  </si>
  <si>
    <t>Избираеми дисциплини (избира се една дисциплина)</t>
  </si>
  <si>
    <t>1.1</t>
  </si>
  <si>
    <t>1.2</t>
  </si>
  <si>
    <t>1.3</t>
  </si>
  <si>
    <t>1.4</t>
  </si>
  <si>
    <t>Общо задължителни ангажименти за 1. семестър</t>
  </si>
  <si>
    <t>31</t>
  </si>
  <si>
    <t xml:space="preserve">Физическо възпитание и спорт                                                                        </t>
  </si>
  <si>
    <t>Семестър 2,15 седмици</t>
  </si>
  <si>
    <t>Общо задължителни ангажименти за 2. семестър</t>
  </si>
  <si>
    <t>Семестър 3,15 седмици</t>
  </si>
  <si>
    <t>Общо задължителни ангажименти за 3. семестър</t>
  </si>
  <si>
    <t>Семестър 4,15 седмици</t>
  </si>
  <si>
    <t>Общо задължителни ангажименти за 4. семестър</t>
  </si>
  <si>
    <t>Семестър 5,15 седмици</t>
  </si>
  <si>
    <t>Общо задължителни ангажименти за 5. семестър</t>
  </si>
  <si>
    <t>Семестър 6,15 седмици</t>
  </si>
  <si>
    <t>Общо задължителни ангажименти за 6. семестър</t>
  </si>
  <si>
    <t>Семестър 7,15 седмици</t>
  </si>
  <si>
    <t>Общо задължителни ангажименти за 7. семестър</t>
  </si>
  <si>
    <t>Семестър 8,10 седмици</t>
  </si>
  <si>
    <t>Общо задължителни ангажименти за 8. семестър</t>
  </si>
  <si>
    <t>Дипломиране</t>
  </si>
  <si>
    <t>ДЗ</t>
  </si>
  <si>
    <t>Седмичен хорариум, ч.</t>
  </si>
  <si>
    <t>Закръглени Часове за Самоподготовка за изпитите</t>
  </si>
  <si>
    <t>Разпределение на Самоподготовката за изпитите</t>
  </si>
  <si>
    <t>Закръглени Часове за Самоподготовка в семестъра</t>
  </si>
  <si>
    <t>Семестър 1</t>
  </si>
  <si>
    <t>Чужд език</t>
  </si>
  <si>
    <t>Семестър 2</t>
  </si>
  <si>
    <t>Семестър 3</t>
  </si>
  <si>
    <t>Семестър 4</t>
  </si>
  <si>
    <t>Декан:</t>
  </si>
  <si>
    <t>ОБОБЩЕНИЕ:</t>
  </si>
  <si>
    <t>Общо задължително обучение, часа:</t>
  </si>
  <si>
    <t>Задължителни дисциплини, часа</t>
  </si>
  <si>
    <t>Избираеми дисциплини, часа</t>
  </si>
  <si>
    <t>Изпити, брой</t>
  </si>
  <si>
    <t>Текущи оценки, брой</t>
  </si>
  <si>
    <t>Колоквиуми, брой</t>
  </si>
  <si>
    <t>Курсови проекти, брой</t>
  </si>
  <si>
    <t>Курсови работи, брой</t>
  </si>
  <si>
    <t>Курсови задачи, брой</t>
  </si>
  <si>
    <t>Реферати, брой</t>
  </si>
  <si>
    <t>2.1</t>
  </si>
  <si>
    <t>2.2</t>
  </si>
  <si>
    <t>2.3</t>
  </si>
  <si>
    <t>2.4</t>
  </si>
  <si>
    <t xml:space="preserve">Държавен изпит                                                                                     </t>
  </si>
  <si>
    <t>ДИ</t>
  </si>
  <si>
    <t>Дипломна работа</t>
  </si>
  <si>
    <t>Шифър на учебния план: ………</t>
  </si>
  <si>
    <t>…………………………………………………….</t>
  </si>
  <si>
    <t>………….</t>
  </si>
  <si>
    <t>…………………………………</t>
  </si>
  <si>
    <t>201... г.</t>
  </si>
  <si>
    <t>БАКАЛАВЪР</t>
  </si>
  <si>
    <t>/                                             /</t>
  </si>
  <si>
    <t>Самоподготовка за дипломиране</t>
  </si>
  <si>
    <t>Последователност на работа</t>
  </si>
  <si>
    <t xml:space="preserve">…………………………………………………... ФАКУЛТЕТ </t>
  </si>
  <si>
    <t xml:space="preserve">11. След утвърждаването на учебния план от АС, е необходимо да се въведат шифрите на дисциплините. Те се вземат от информационната система.  По този начин учебният план е в завършен вид. </t>
  </si>
  <si>
    <t>задочно</t>
  </si>
  <si>
    <t>(чл.-кор. проф. дтн Хр. Белоев)</t>
  </si>
  <si>
    <t>2и 3то 1к</t>
  </si>
  <si>
    <t xml:space="preserve">2кз </t>
  </si>
  <si>
    <t>1.5</t>
  </si>
  <si>
    <t>2.5</t>
  </si>
  <si>
    <t>Семестър 4, 15 седмици</t>
  </si>
  <si>
    <t>Семестър 3, 15 седмици</t>
  </si>
  <si>
    <t>Семестър 1, 15 седмици</t>
  </si>
  <si>
    <t>Семестър 2, 15 седмици</t>
  </si>
  <si>
    <t>Семестър 5, 15 седмици</t>
  </si>
  <si>
    <t>Семестър 6, 15 седмици</t>
  </si>
  <si>
    <t>Семестър 8, 10 седмици</t>
  </si>
  <si>
    <t>Семестър 7, 15 седмици</t>
  </si>
  <si>
    <t>Семестър 5</t>
  </si>
  <si>
    <t>Семестър 6</t>
  </si>
  <si>
    <t>Семестър 7</t>
  </si>
  <si>
    <t>Семестър 8</t>
  </si>
  <si>
    <t>Физическо възпитание и спорт</t>
  </si>
  <si>
    <t>и     к</t>
  </si>
  <si>
    <t xml:space="preserve">ВАЖНО!  Да не се изтриват формули от клетките, с изключение на описаните по-долу случаи.  </t>
  </si>
  <si>
    <t>2. Попълват се данните в маркираните с зелен цвят клетки - шифър на катедра; наименование на дисциплина; седмичен хорариум за: лекции; семинарни, лабораторни и практически упразнения; активна форма (р, кз, кр, кп).</t>
  </si>
  <si>
    <t>6. В 8 семестър не се допускат АФО. Затова се предвиждат 100 часа за "Самоподготовка за дипломиране". За процедурите по дипломиране са предвидени 10 кредита и 270 часа.  Ако процедурите са повече от една, посочените кредити и часове се разпределят между отделните процедури по дипломирането.</t>
  </si>
  <si>
    <t xml:space="preserve">8.  Попълват се необходимите данни на страниците ФакДисц и Обобщение. </t>
  </si>
  <si>
    <t xml:space="preserve">12. Съставеният и утвърден по горния начин учебен план се подписва от декана и ректора. </t>
  </si>
  <si>
    <t>10. Попълват се необходимите данни на страниците Заглавна Ред и Заглавна Зад. С това учебният план за редовна и задочна форми на обучение е готов за преглед.</t>
  </si>
  <si>
    <t>ИМЕ НА СПЕЦИАЛНОСТТА - задочна форма на обучение</t>
  </si>
  <si>
    <t xml:space="preserve">Семестър 1, 2 седмици </t>
  </si>
  <si>
    <t>1.  В клетка, маркирана в червен цвят се въвежда формулата от съседна клетка от същата колона и група от дисциплини. С това таблицата е подготвена за ново въвеждане на данни.</t>
  </si>
  <si>
    <t>9. Изтриват се излишните редове от страници: Ред 1 сем … Ред 8 сем; Зад 1 сем … Зад 9 сем. Редове, които не са попълнени от страница 330 не се изтриват.</t>
  </si>
  <si>
    <t xml:space="preserve">3. Часовете за самоподготовка в семестъра се получават в колона "Т" и се пренасят автоматично в колона "О". Ако е необходимо, се коригират някои от числата в колона "Т" така, че числото в клетката от колоната "Т", съотвестваща на реда общо задължителни ангажименти  за съответния семестър, да стане равно на числото в клетката на колоната "О" за този ред и семестър.  Клетките, в които се коригират числа ще бъдат без формули. Тези клетки се маркират в червен цвят и така се предават при представяне на уч. план за преглед. </t>
  </si>
  <si>
    <t xml:space="preserve">4. Часовете за самостоятелната работа за изпитите се получават в колона "Y" и се пренасят автоматично в колона "Q".  Ако е необходимо, се коригират някои от числата в колона "Y" така, че числото в клетката от колоната "Y", съотвестваща на реда общо задължителни ангажименти за съответния семестър, да стане равно на числото в клетката на колоната "Q" за този ред и семестър.  Клетките, в които се коригират числа ще бъдат без формули. Тези клетки се маркират в червен цвят и така се предават при представяне на уч. план за преглед.   </t>
  </si>
  <si>
    <t xml:space="preserve">5. Кредитите се получават по формули при запълване на дисциплините. Закръглените до цяло число кредити се получават в колона "AB".  Те се пренасят автоматично в колона "E". Ако е необходимо, се коригират някои от числата в колона "AB", за да се получат 30 за 1, 2, ..., 7  семестър или 20 за 8 сем.  Клетките, в които се коригират числа ще бъдат без формули. Тези клетки се маркират в червен цвят и така се предават при представяне на уч. план за преглед. </t>
  </si>
  <si>
    <t>7. След приключване на попълването на страница 330, данните автоматично са пренесени в страниците на съответните семестри в редовна и задочна форми на обучение. В страниците на семестрите от редовна (Ред 1 сем ... Ред 8 сем) и задочна (Зад 1 сем ... Зад 8 сем) форми на обучение е необходимо да се попълнят клетките маркирани в зелено.</t>
  </si>
  <si>
    <t>Семестър 2, 2 седмици</t>
  </si>
  <si>
    <t>Семестър 3, 2 седмици</t>
  </si>
  <si>
    <t>и   к</t>
  </si>
  <si>
    <t>Семестър 4, 2 седмици</t>
  </si>
  <si>
    <t>Семестър 5, 2 седмици</t>
  </si>
  <si>
    <t>и    к</t>
  </si>
  <si>
    <t>Семестър 6, 2 седмици</t>
  </si>
  <si>
    <t>Семестър 7, 2 седмици</t>
  </si>
  <si>
    <t>Семестър 8, 2 седмици</t>
  </si>
  <si>
    <t>Семестър 9, 2 седмици</t>
  </si>
  <si>
    <t>Общо задължителни ангажименти за 9. семестър</t>
  </si>
  <si>
    <t xml:space="preserve">Висша математика I                                                                                  </t>
  </si>
  <si>
    <t>Инженерна графика в строителството І</t>
  </si>
  <si>
    <t>Информатика</t>
  </si>
  <si>
    <t>Химия на строителните материали</t>
  </si>
  <si>
    <t xml:space="preserve">2D-CAD-системи </t>
  </si>
  <si>
    <t>р</t>
  </si>
  <si>
    <t>Английски език I</t>
  </si>
  <si>
    <t>Немски език I</t>
  </si>
  <si>
    <t>Френски език I</t>
  </si>
  <si>
    <t>Руски език I</t>
  </si>
  <si>
    <t>2кз 1р</t>
  </si>
  <si>
    <t>Строителни материали</t>
  </si>
  <si>
    <t xml:space="preserve">Висша математика IІ                                                                                  </t>
  </si>
  <si>
    <t>Физика</t>
  </si>
  <si>
    <t>24</t>
  </si>
  <si>
    <t>Инженерна графика в строителството II</t>
  </si>
  <si>
    <t>3</t>
  </si>
  <si>
    <t>Строителна статика</t>
  </si>
  <si>
    <t>Английски език II</t>
  </si>
  <si>
    <t>Немски език II</t>
  </si>
  <si>
    <t>Френски език II</t>
  </si>
  <si>
    <t>Руски език II</t>
  </si>
  <si>
    <t/>
  </si>
  <si>
    <t>3и 2то 1к</t>
  </si>
  <si>
    <t>30</t>
  </si>
  <si>
    <t>Висша математика ІІІ</t>
  </si>
  <si>
    <t>Механика на материалите</t>
  </si>
  <si>
    <t>9</t>
  </si>
  <si>
    <t>Топлотехника и изолации</t>
  </si>
  <si>
    <t>Геодезия</t>
  </si>
  <si>
    <t>Динамика</t>
  </si>
  <si>
    <t>Английски език III</t>
  </si>
  <si>
    <t>Немски език III</t>
  </si>
  <si>
    <t>Френски език III</t>
  </si>
  <si>
    <t>Руски език III</t>
  </si>
  <si>
    <t>Строителна механика</t>
  </si>
  <si>
    <t>Инженерна геология</t>
  </si>
  <si>
    <t>Сградостроителство и архитектура</t>
  </si>
  <si>
    <t>Приложна теория на еластичността</t>
  </si>
  <si>
    <t>Хидравлика</t>
  </si>
  <si>
    <t>4и 2то</t>
  </si>
  <si>
    <t xml:space="preserve">3кз </t>
  </si>
  <si>
    <t>4и 1то</t>
  </si>
  <si>
    <t>1кр 2кз 2р</t>
  </si>
  <si>
    <t>Стоманобетон</t>
  </si>
  <si>
    <t>Земна механика и фундиране</t>
  </si>
  <si>
    <t>Технология на строителството</t>
  </si>
  <si>
    <t>Сградни инсталации и съоръжения</t>
  </si>
  <si>
    <t>21</t>
  </si>
  <si>
    <t>Строителни машини</t>
  </si>
  <si>
    <t>кп</t>
  </si>
  <si>
    <t>1кп 1кр 2р</t>
  </si>
  <si>
    <t>Икономика</t>
  </si>
  <si>
    <t>Метод на крайните елементи</t>
  </si>
  <si>
    <t>Строителна динамика и сеизмичен анализ</t>
  </si>
  <si>
    <t>Стоманобетонни конструкции</t>
  </si>
  <si>
    <t>3D-CAD и BIM системи</t>
  </si>
  <si>
    <t>1</t>
  </si>
  <si>
    <t xml:space="preserve">Контрол на качеството на строителните обекти </t>
  </si>
  <si>
    <t>1кп 3кз</t>
  </si>
  <si>
    <t>Водоснабдяване и канализация</t>
  </si>
  <si>
    <t>Пътно строителство</t>
  </si>
  <si>
    <t>Метални конструкции</t>
  </si>
  <si>
    <t>Изпитване на строителни материали и конструкции</t>
  </si>
  <si>
    <t>Съединения в строителните конструкции</t>
  </si>
  <si>
    <t>1кп 1кр 1кз</t>
  </si>
  <si>
    <t>Организация и управление на строителните работи</t>
  </si>
  <si>
    <t>Правни и нормативни основи на строителството</t>
  </si>
  <si>
    <t>Технологии за производство и монтаж на метални конструкции</t>
  </si>
  <si>
    <t>Безопасност на труда</t>
  </si>
  <si>
    <t xml:space="preserve">Мениджмънт на строителните фирми </t>
  </si>
  <si>
    <t xml:space="preserve">Строително предприемачество </t>
  </si>
  <si>
    <t xml:space="preserve">Мениджмънт на инвестиционни проекти </t>
  </si>
  <si>
    <t>3и 2то</t>
  </si>
  <si>
    <t xml:space="preserve">МАШИННО-ТЕХНОЛОГИЧЕН  ФАКУЛТЕТ </t>
  </si>
  <si>
    <t>5.7.1. СТРОИТЕЛНО ИНЖЕНЕРСТВО</t>
  </si>
  <si>
    <t>5.7. АРХИТЕКТУРА, СТРОИТЕЛСТВО И ГЕОДЕЗИЯ</t>
  </si>
  <si>
    <t>5. ТЕХНИЧЕСКИ НАУКИ</t>
  </si>
  <si>
    <t>строителен инженер</t>
  </si>
  <si>
    <t>Строително инженерство - редовно обучение</t>
  </si>
  <si>
    <t>История на техниката</t>
  </si>
  <si>
    <t>Философия</t>
  </si>
  <si>
    <t>Мениджмънт</t>
  </si>
  <si>
    <t>Подемно-транспортна техника</t>
  </si>
  <si>
    <t>Фирмена култура и бизнес етика</t>
  </si>
  <si>
    <t>Фасадни конструкции за остъкляване</t>
  </si>
  <si>
    <t>Зидани конструкции</t>
  </si>
  <si>
    <t>Практика извън семестъра</t>
  </si>
  <si>
    <t>Производствена практика (3 седмици)</t>
  </si>
  <si>
    <t>Шифър на учебния план: CB5.7.1.1</t>
  </si>
  <si>
    <t>S00745</t>
  </si>
  <si>
    <t>SB15120</t>
  </si>
  <si>
    <t>S01038</t>
  </si>
  <si>
    <t>S03426</t>
  </si>
  <si>
    <t>SB15121</t>
  </si>
  <si>
    <t>S00383</t>
  </si>
  <si>
    <t>S00843</t>
  </si>
  <si>
    <t>S00950</t>
  </si>
  <si>
    <t>S00983</t>
  </si>
  <si>
    <t>SB13965</t>
  </si>
  <si>
    <t>SB10533</t>
  </si>
  <si>
    <t>SB10534</t>
  </si>
  <si>
    <t>S03432</t>
  </si>
  <si>
    <t>S02068</t>
  </si>
  <si>
    <t>S02069</t>
  </si>
  <si>
    <t>SB15634</t>
  </si>
  <si>
    <t>SB15633</t>
  </si>
  <si>
    <t>SB11186</t>
  </si>
  <si>
    <t>S01831</t>
  </si>
  <si>
    <t>S03490</t>
  </si>
  <si>
    <t>SB15635</t>
  </si>
  <si>
    <t>SB13826</t>
  </si>
  <si>
    <t>S02531</t>
  </si>
  <si>
    <t>S02822</t>
  </si>
  <si>
    <t>S02823</t>
  </si>
  <si>
    <t>S02824</t>
  </si>
  <si>
    <t>S02825</t>
  </si>
  <si>
    <t>SB11187</t>
  </si>
  <si>
    <t>SB10458</t>
  </si>
  <si>
    <t>S03530</t>
  </si>
  <si>
    <t>SB15636</t>
  </si>
  <si>
    <t>S03532</t>
  </si>
  <si>
    <t>S03533</t>
  </si>
  <si>
    <t>SB13823</t>
  </si>
  <si>
    <t>S03815</t>
  </si>
  <si>
    <t>SB10537</t>
  </si>
  <si>
    <t>SB10514</t>
  </si>
  <si>
    <t>SB15637</t>
  </si>
  <si>
    <t>SB15638</t>
  </si>
  <si>
    <t>SB15639</t>
  </si>
  <si>
    <t>SB15640</t>
  </si>
  <si>
    <t>SB15641</t>
  </si>
  <si>
    <t>SB10424</t>
  </si>
  <si>
    <t>S03658</t>
  </si>
  <si>
    <t>S00445</t>
  </si>
  <si>
    <t>SB15642</t>
  </si>
  <si>
    <t>SB15643</t>
  </si>
  <si>
    <t>SB15645</t>
  </si>
  <si>
    <t>SB15644</t>
  </si>
  <si>
    <t>SB15646</t>
  </si>
  <si>
    <t>SB15647</t>
  </si>
  <si>
    <t>SB15649</t>
  </si>
  <si>
    <t>SB15650</t>
  </si>
  <si>
    <t>SB15651</t>
  </si>
  <si>
    <t>SB15652</t>
  </si>
  <si>
    <t>SB15655</t>
  </si>
  <si>
    <t>SB15656</t>
  </si>
  <si>
    <t>SB14988</t>
  </si>
  <si>
    <t>SB15657</t>
  </si>
  <si>
    <t>SB15658</t>
  </si>
  <si>
    <t>SB15659</t>
  </si>
  <si>
    <t>SB14989</t>
  </si>
  <si>
    <t>SB15660</t>
  </si>
  <si>
    <t>/ доц. Д. Димитров /</t>
  </si>
  <si>
    <t>SB15748</t>
  </si>
  <si>
    <t>SB17193</t>
  </si>
  <si>
    <t>SB17194</t>
  </si>
  <si>
    <t>SB17195</t>
  </si>
  <si>
    <t>2021 г.</t>
  </si>
  <si>
    <t>39</t>
  </si>
  <si>
    <t>6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</si>
</sst>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0.0"/>
    <numFmt numFmtId="183" formatCode="#,##0&quot;лв&quot;;\-#,##0&quot;лв&quot;"/>
    <numFmt numFmtId="184" formatCode="#,##0&quot;лв&quot;;[Red]\-#,##0&quot;лв&quot;"/>
    <numFmt numFmtId="185" formatCode="#,##0.00&quot;лв&quot;;\-#,##0.00&quot;лв&quot;"/>
    <numFmt numFmtId="186" formatCode="#,##0.00&quot;лв&quot;;[Red]\-#,##0.00&quot;лв&quot;"/>
    <numFmt numFmtId="187" formatCode="_-* #,##0&quot;лв&quot;_-;\-* #,##0&quot;лв&quot;_-;_-* &quot;-&quot;&quot;лв&quot;_-;_-@_-"/>
    <numFmt numFmtId="188" formatCode="_-* #,##0_л_в_-;\-* #,##0_л_в_-;_-* &quot;-&quot;_л_в_-;_-@_-"/>
    <numFmt numFmtId="189" formatCode="_-* #,##0.00&quot;лв&quot;_-;\-* #,##0.00&quot;лв&quot;_-;_-* &quot;-&quot;??&quot;лв&quot;_-;_-@_-"/>
    <numFmt numFmtId="190" formatCode="_-* #,##0.00_л_в_-;\-* #,##0.00_л_в_-;_-* &quot;-&quot;??_л_в_-;_-@_-"/>
    <numFmt numFmtId="191" formatCode="0.000"/>
  </numFmts>
  <fonts count="75">
    <font>
      <sz val="10"/>
      <name val="Courier New"/>
      <family val="0"/>
    </font>
    <font>
      <sz val="12"/>
      <name val="Arial"/>
      <family val="2"/>
    </font>
    <font>
      <b/>
      <sz val="19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48"/>
      <name val="Times New Roman Cyr"/>
      <family val="1"/>
    </font>
    <font>
      <sz val="16"/>
      <name val="Times New Roman Cyr"/>
      <family val="1"/>
    </font>
    <font>
      <b/>
      <sz val="18"/>
      <name val="Times New Roman Cyr"/>
      <family val="1"/>
    </font>
    <font>
      <b/>
      <sz val="12"/>
      <name val="Times New Roman Cyr"/>
      <family val="1"/>
    </font>
    <font>
      <sz val="12"/>
      <name val="Arial Narrow"/>
      <family val="2"/>
    </font>
    <font>
      <sz val="10"/>
      <name val="Times New Roman Cyr"/>
      <family val="1"/>
    </font>
    <font>
      <sz val="12"/>
      <name val="Times New Roman Cyr"/>
      <family val="1"/>
    </font>
    <font>
      <sz val="48"/>
      <name val="Times New Roman Cyr"/>
      <family val="1"/>
    </font>
    <font>
      <sz val="18"/>
      <name val="Times New Roman Cyr"/>
      <family val="1"/>
    </font>
    <font>
      <b/>
      <i/>
      <sz val="12"/>
      <name val="Arial Narrow"/>
      <family val="2"/>
    </font>
    <font>
      <b/>
      <i/>
      <sz val="14"/>
      <name val="Arial Narrow"/>
      <family val="2"/>
    </font>
    <font>
      <i/>
      <sz val="12"/>
      <name val="Arial Narrow"/>
      <family val="2"/>
    </font>
    <font>
      <sz val="10"/>
      <name val="Timok"/>
      <family val="2"/>
    </font>
    <font>
      <sz val="10"/>
      <name val="Times New Roman"/>
      <family val="1"/>
    </font>
    <font>
      <i/>
      <sz val="11"/>
      <name val="Arial Narrow"/>
      <family val="2"/>
    </font>
    <font>
      <sz val="11"/>
      <name val="Arial Narrow"/>
      <family val="2"/>
    </font>
    <font>
      <b/>
      <sz val="14"/>
      <color indexed="12"/>
      <name val="Arial Narrow"/>
      <family val="2"/>
    </font>
    <font>
      <b/>
      <sz val="12"/>
      <color indexed="12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i/>
      <sz val="10"/>
      <name val="Arial Narrow"/>
      <family val="2"/>
    </font>
    <font>
      <b/>
      <i/>
      <sz val="11"/>
      <name val="Arial Narrow"/>
      <family val="2"/>
    </font>
    <font>
      <b/>
      <sz val="11"/>
      <color indexed="10"/>
      <name val="Arial Narrow"/>
      <family val="2"/>
    </font>
    <font>
      <u val="single"/>
      <sz val="8.5"/>
      <color indexed="12"/>
      <name val="Courier New"/>
      <family val="3"/>
    </font>
    <font>
      <u val="single"/>
      <sz val="8.5"/>
      <color indexed="36"/>
      <name val="Courier New"/>
      <family val="3"/>
    </font>
    <font>
      <sz val="8"/>
      <name val="Courier New"/>
      <family val="3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1"/>
      <name val="Arial Narrow"/>
      <family val="2"/>
    </font>
    <font>
      <b/>
      <sz val="10"/>
      <name val="Timok"/>
      <family val="0"/>
    </font>
    <font>
      <b/>
      <sz val="16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8" fillId="29" borderId="1" applyNumberFormat="0" applyAlignment="0" applyProtection="0"/>
    <xf numFmtId="0" fontId="69" fillId="0" borderId="6" applyNumberFormat="0" applyFill="0" applyAlignment="0" applyProtection="0"/>
    <xf numFmtId="0" fontId="70" fillId="30" borderId="0" applyNumberFormat="0" applyBorder="0" applyAlignment="0" applyProtection="0"/>
    <xf numFmtId="0" fontId="0" fillId="31" borderId="7" applyNumberFormat="0" applyFont="0" applyAlignment="0" applyProtection="0"/>
    <xf numFmtId="0" fontId="71" fillId="26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448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1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1" fontId="20" fillId="0" borderId="11" xfId="0" applyNumberFormat="1" applyFont="1" applyFill="1" applyBorder="1" applyAlignment="1">
      <alignment horizontal="center" vertical="center"/>
    </xf>
    <xf numFmtId="1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horizontal="left" vertical="center" wrapText="1"/>
    </xf>
    <xf numFmtId="182" fontId="20" fillId="0" borderId="11" xfId="0" applyNumberFormat="1" applyFont="1" applyFill="1" applyBorder="1" applyAlignment="1">
      <alignment vertical="center"/>
    </xf>
    <xf numFmtId="49" fontId="20" fillId="0" borderId="11" xfId="0" applyNumberFormat="1" applyFont="1" applyFill="1" applyBorder="1" applyAlignment="1">
      <alignment horizontal="center" vertical="center"/>
    </xf>
    <xf numFmtId="182" fontId="20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/>
    </xf>
    <xf numFmtId="49" fontId="20" fillId="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49" fontId="26" fillId="0" borderId="11" xfId="0" applyNumberFormat="1" applyFont="1" applyFill="1" applyBorder="1" applyAlignment="1">
      <alignment horizontal="center" vertical="center"/>
    </xf>
    <xf numFmtId="182" fontId="20" fillId="0" borderId="11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1" fontId="20" fillId="0" borderId="11" xfId="0" applyNumberFormat="1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6" fillId="0" borderId="1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8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11" xfId="0" applyFont="1" applyFill="1" applyBorder="1" applyAlignment="1">
      <alignment/>
    </xf>
    <xf numFmtId="182" fontId="16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0" fillId="0" borderId="11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2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1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0" fillId="0" borderId="0" xfId="0" applyFont="1" applyFill="1" applyBorder="1" applyAlignment="1">
      <alignment/>
    </xf>
    <xf numFmtId="0" fontId="14" fillId="0" borderId="0" xfId="0" applyFont="1" applyAlignment="1">
      <alignment vertical="center"/>
    </xf>
    <xf numFmtId="0" fontId="9" fillId="0" borderId="0" xfId="0" applyFont="1" applyAlignment="1">
      <alignment/>
    </xf>
    <xf numFmtId="0" fontId="19" fillId="0" borderId="11" xfId="0" applyFont="1" applyBorder="1" applyAlignment="1">
      <alignment horizontal="center" textRotation="90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16" fillId="0" borderId="0" xfId="0" applyFont="1" applyAlignment="1">
      <alignment/>
    </xf>
    <xf numFmtId="0" fontId="16" fillId="0" borderId="11" xfId="0" applyFont="1" applyBorder="1" applyAlignment="1">
      <alignment/>
    </xf>
    <xf numFmtId="182" fontId="16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9" fontId="26" fillId="0" borderId="11" xfId="0" applyNumberFormat="1" applyFont="1" applyBorder="1" applyAlignment="1">
      <alignment horizontal="center" vertical="center"/>
    </xf>
    <xf numFmtId="182" fontId="20" fillId="0" borderId="11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11" xfId="0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182" fontId="20" fillId="0" borderId="11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9" fontId="31" fillId="0" borderId="0" xfId="0" applyNumberFormat="1" applyFont="1" applyAlignment="1">
      <alignment/>
    </xf>
    <xf numFmtId="0" fontId="32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" fontId="14" fillId="0" borderId="0" xfId="0" applyNumberFormat="1" applyFont="1" applyAlignment="1">
      <alignment vertical="center"/>
    </xf>
    <xf numFmtId="182" fontId="14" fillId="0" borderId="0" xfId="0" applyNumberFormat="1" applyFont="1" applyAlignment="1">
      <alignment vertical="center"/>
    </xf>
    <xf numFmtId="0" fontId="19" fillId="0" borderId="19" xfId="0" applyFont="1" applyBorder="1" applyAlignment="1">
      <alignment horizontal="center" textRotation="90"/>
    </xf>
    <xf numFmtId="0" fontId="19" fillId="0" borderId="20" xfId="0" applyFont="1" applyBorder="1" applyAlignment="1">
      <alignment horizontal="center" textRotation="90"/>
    </xf>
    <xf numFmtId="0" fontId="16" fillId="0" borderId="12" xfId="0" applyFont="1" applyBorder="1" applyAlignment="1">
      <alignment/>
    </xf>
    <xf numFmtId="0" fontId="16" fillId="0" borderId="21" xfId="0" applyFont="1" applyBorder="1" applyAlignment="1">
      <alignment/>
    </xf>
    <xf numFmtId="1" fontId="16" fillId="0" borderId="11" xfId="0" applyNumberFormat="1" applyFont="1" applyBorder="1" applyAlignment="1">
      <alignment/>
    </xf>
    <xf numFmtId="1" fontId="16" fillId="0" borderId="12" xfId="0" applyNumberFormat="1" applyFont="1" applyBorder="1" applyAlignment="1">
      <alignment/>
    </xf>
    <xf numFmtId="1" fontId="16" fillId="0" borderId="21" xfId="0" applyNumberFormat="1" applyFont="1" applyBorder="1" applyAlignment="1">
      <alignment/>
    </xf>
    <xf numFmtId="0" fontId="21" fillId="0" borderId="11" xfId="0" applyFont="1" applyBorder="1" applyAlignment="1">
      <alignment horizontal="center" vertical="center"/>
    </xf>
    <xf numFmtId="1" fontId="22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horizontal="center"/>
    </xf>
    <xf numFmtId="182" fontId="22" fillId="0" borderId="11" xfId="0" applyNumberFormat="1" applyFont="1" applyBorder="1" applyAlignment="1">
      <alignment horizontal="center"/>
    </xf>
    <xf numFmtId="0" fontId="23" fillId="0" borderId="22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1" fontId="23" fillId="0" borderId="21" xfId="0" applyNumberFormat="1" applyFont="1" applyBorder="1" applyAlignment="1">
      <alignment horizontal="center"/>
    </xf>
    <xf numFmtId="1" fontId="23" fillId="0" borderId="11" xfId="0" applyNumberFormat="1" applyFont="1" applyBorder="1" applyAlignment="1">
      <alignment horizontal="center"/>
    </xf>
    <xf numFmtId="182" fontId="23" fillId="0" borderId="11" xfId="0" applyNumberFormat="1" applyFont="1" applyBorder="1" applyAlignment="1">
      <alignment horizontal="center"/>
    </xf>
    <xf numFmtId="182" fontId="23" fillId="0" borderId="12" xfId="0" applyNumberFormat="1" applyFont="1" applyBorder="1" applyAlignment="1">
      <alignment horizontal="center"/>
    </xf>
    <xf numFmtId="182" fontId="16" fillId="0" borderId="11" xfId="0" applyNumberFormat="1" applyFont="1" applyBorder="1" applyAlignment="1">
      <alignment/>
    </xf>
    <xf numFmtId="182" fontId="16" fillId="0" borderId="12" xfId="0" applyNumberFormat="1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21" xfId="0" applyFont="1" applyBorder="1" applyAlignment="1">
      <alignment/>
    </xf>
    <xf numFmtId="1" fontId="20" fillId="0" borderId="11" xfId="0" applyNumberFormat="1" applyFont="1" applyBorder="1" applyAlignment="1">
      <alignment/>
    </xf>
    <xf numFmtId="182" fontId="20" fillId="0" borderId="11" xfId="0" applyNumberFormat="1" applyFont="1" applyBorder="1" applyAlignment="1">
      <alignment/>
    </xf>
    <xf numFmtId="182" fontId="20" fillId="0" borderId="12" xfId="0" applyNumberFormat="1" applyFont="1" applyBorder="1" applyAlignment="1">
      <alignment/>
    </xf>
    <xf numFmtId="1" fontId="20" fillId="0" borderId="21" xfId="0" applyNumberFormat="1" applyFont="1" applyBorder="1" applyAlignment="1">
      <alignment/>
    </xf>
    <xf numFmtId="49" fontId="19" fillId="0" borderId="11" xfId="0" applyNumberFormat="1" applyFont="1" applyBorder="1" applyAlignment="1">
      <alignment horizontal="left" vertical="center"/>
    </xf>
    <xf numFmtId="0" fontId="20" fillId="0" borderId="11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18" fillId="0" borderId="0" xfId="0" applyFont="1" applyAlignment="1">
      <alignment/>
    </xf>
    <xf numFmtId="0" fontId="1" fillId="0" borderId="0" xfId="0" applyFont="1" applyBorder="1" applyAlignment="1">
      <alignment vertical="center"/>
    </xf>
    <xf numFmtId="2" fontId="18" fillId="0" borderId="0" xfId="0" applyNumberFormat="1" applyFont="1" applyAlignment="1">
      <alignment vertical="center"/>
    </xf>
    <xf numFmtId="0" fontId="19" fillId="0" borderId="11" xfId="0" applyFont="1" applyBorder="1" applyAlignment="1">
      <alignment horizontal="left" vertical="center"/>
    </xf>
    <xf numFmtId="1" fontId="20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182" fontId="20" fillId="0" borderId="11" xfId="0" applyNumberFormat="1" applyFont="1" applyBorder="1" applyAlignment="1" applyProtection="1">
      <alignment vertical="center"/>
      <protection locked="0"/>
    </xf>
    <xf numFmtId="1" fontId="27" fillId="0" borderId="11" xfId="0" applyNumberFormat="1" applyFont="1" applyBorder="1" applyAlignment="1">
      <alignment horizontal="center" vertical="center" wrapText="1"/>
    </xf>
    <xf numFmtId="182" fontId="27" fillId="0" borderId="11" xfId="0" applyNumberFormat="1" applyFont="1" applyBorder="1" applyAlignment="1">
      <alignment horizontal="center" vertical="center" wrapText="1"/>
    </xf>
    <xf numFmtId="1" fontId="20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20" fillId="0" borderId="11" xfId="0" applyFont="1" applyBorder="1" applyAlignment="1">
      <alignment horizontal="center" vertical="center" wrapText="1"/>
    </xf>
    <xf numFmtId="182" fontId="20" fillId="0" borderId="11" xfId="0" applyNumberFormat="1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182" fontId="20" fillId="0" borderId="12" xfId="0" applyNumberFormat="1" applyFont="1" applyBorder="1" applyAlignment="1">
      <alignment horizontal="center" vertical="center"/>
    </xf>
    <xf numFmtId="0" fontId="20" fillId="0" borderId="2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182" fontId="20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1" fontId="20" fillId="0" borderId="0" xfId="0" applyNumberFormat="1" applyFont="1" applyFill="1" applyBorder="1" applyAlignment="1">
      <alignment horizontal="center" vertical="center" wrapText="1"/>
    </xf>
    <xf numFmtId="182" fontId="20" fillId="0" borderId="11" xfId="0" applyNumberFormat="1" applyFont="1" applyBorder="1" applyAlignment="1" applyProtection="1">
      <alignment horizontal="center" vertical="center"/>
      <protection locked="0"/>
    </xf>
    <xf numFmtId="0" fontId="7" fillId="32" borderId="0" xfId="0" applyFont="1" applyFill="1" applyBorder="1" applyAlignment="1">
      <alignment horizontal="center"/>
    </xf>
    <xf numFmtId="0" fontId="20" fillId="32" borderId="11" xfId="0" applyNumberFormat="1" applyFont="1" applyFill="1" applyBorder="1" applyAlignment="1">
      <alignment horizontal="center" vertical="center"/>
    </xf>
    <xf numFmtId="0" fontId="20" fillId="32" borderId="11" xfId="0" applyNumberFormat="1" applyFont="1" applyFill="1" applyBorder="1" applyAlignment="1">
      <alignment horizontal="left" vertical="center" wrapText="1"/>
    </xf>
    <xf numFmtId="49" fontId="20" fillId="32" borderId="11" xfId="0" applyNumberFormat="1" applyFont="1" applyFill="1" applyBorder="1" applyAlignment="1">
      <alignment horizontal="center" vertical="center"/>
    </xf>
    <xf numFmtId="0" fontId="19" fillId="32" borderId="11" xfId="0" applyFont="1" applyFill="1" applyBorder="1" applyAlignment="1">
      <alignment horizontal="left" vertical="center"/>
    </xf>
    <xf numFmtId="0" fontId="20" fillId="32" borderId="11" xfId="0" applyFont="1" applyFill="1" applyBorder="1" applyAlignment="1">
      <alignment horizontal="center" vertical="center"/>
    </xf>
    <xf numFmtId="0" fontId="20" fillId="32" borderId="11" xfId="0" applyNumberFormat="1" applyFont="1" applyFill="1" applyBorder="1" applyAlignment="1">
      <alignment vertical="center"/>
    </xf>
    <xf numFmtId="0" fontId="20" fillId="32" borderId="11" xfId="0" applyFont="1" applyFill="1" applyBorder="1" applyAlignment="1">
      <alignment horizontal="left" vertical="center"/>
    </xf>
    <xf numFmtId="0" fontId="20" fillId="32" borderId="11" xfId="0" applyFont="1" applyFill="1" applyBorder="1" applyAlignment="1">
      <alignment horizontal="center" vertical="center" wrapText="1"/>
    </xf>
    <xf numFmtId="1" fontId="27" fillId="0" borderId="11" xfId="0" applyNumberFormat="1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182" fontId="27" fillId="0" borderId="11" xfId="0" applyNumberFormat="1" applyFont="1" applyBorder="1" applyAlignment="1">
      <alignment horizontal="center"/>
    </xf>
    <xf numFmtId="182" fontId="27" fillId="0" borderId="12" xfId="0" applyNumberFormat="1" applyFont="1" applyBorder="1" applyAlignment="1">
      <alignment horizontal="center"/>
    </xf>
    <xf numFmtId="1" fontId="20" fillId="0" borderId="21" xfId="0" applyNumberFormat="1" applyFont="1" applyBorder="1" applyAlignment="1">
      <alignment horizontal="center"/>
    </xf>
    <xf numFmtId="182" fontId="20" fillId="0" borderId="21" xfId="0" applyNumberFormat="1" applyFont="1" applyBorder="1" applyAlignment="1">
      <alignment horizontal="center" vertical="center"/>
    </xf>
    <xf numFmtId="1" fontId="20" fillId="0" borderId="21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182" fontId="20" fillId="0" borderId="24" xfId="0" applyNumberFormat="1" applyFont="1" applyBorder="1" applyAlignment="1">
      <alignment horizontal="center" vertical="center"/>
    </xf>
    <xf numFmtId="1" fontId="20" fillId="0" borderId="2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82" fontId="0" fillId="0" borderId="0" xfId="0" applyNumberFormat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left" vertical="center" wrapText="1"/>
    </xf>
    <xf numFmtId="49" fontId="20" fillId="0" borderId="11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 wrapText="1"/>
    </xf>
    <xf numFmtId="182" fontId="20" fillId="0" borderId="0" xfId="0" applyNumberFormat="1" applyFont="1" applyBorder="1" applyAlignment="1" applyProtection="1">
      <alignment vertical="center"/>
      <protection locked="0"/>
    </xf>
    <xf numFmtId="0" fontId="23" fillId="0" borderId="0" xfId="0" applyFont="1" applyAlignment="1">
      <alignment/>
    </xf>
    <xf numFmtId="49" fontId="20" fillId="0" borderId="11" xfId="0" applyNumberFormat="1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7" fillId="0" borderId="0" xfId="0" applyFont="1" applyFill="1" applyBorder="1" applyAlignment="1">
      <alignment horizontal="center" vertical="center"/>
    </xf>
    <xf numFmtId="182" fontId="20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49" fontId="20" fillId="0" borderId="25" xfId="0" applyNumberFormat="1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left" vertical="center"/>
    </xf>
    <xf numFmtId="182" fontId="20" fillId="0" borderId="25" xfId="0" applyNumberFormat="1" applyFont="1" applyBorder="1" applyAlignment="1">
      <alignment vertical="center"/>
    </xf>
    <xf numFmtId="1" fontId="20" fillId="0" borderId="25" xfId="0" applyNumberFormat="1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5" xfId="0" applyFont="1" applyBorder="1" applyAlignment="1">
      <alignment horizontal="center" vertical="center"/>
    </xf>
    <xf numFmtId="182" fontId="20" fillId="0" borderId="25" xfId="0" applyNumberFormat="1" applyFont="1" applyFill="1" applyBorder="1" applyAlignment="1">
      <alignment horizontal="center" vertical="center"/>
    </xf>
    <xf numFmtId="1" fontId="35" fillId="0" borderId="26" xfId="0" applyNumberFormat="1" applyFont="1" applyFill="1" applyBorder="1" applyAlignment="1">
      <alignment horizontal="center" vertical="center" wrapText="1"/>
    </xf>
    <xf numFmtId="182" fontId="35" fillId="0" borderId="26" xfId="0" applyNumberFormat="1" applyFont="1" applyBorder="1" applyAlignment="1" applyProtection="1">
      <alignment horizontal="center" vertical="center"/>
      <protection locked="0"/>
    </xf>
    <xf numFmtId="1" fontId="35" fillId="0" borderId="26" xfId="0" applyNumberFormat="1" applyFont="1" applyBorder="1" applyAlignment="1">
      <alignment horizontal="center" vertical="center" wrapText="1"/>
    </xf>
    <xf numFmtId="1" fontId="35" fillId="0" borderId="27" xfId="0" applyNumberFormat="1" applyFont="1" applyBorder="1" applyAlignment="1">
      <alignment horizontal="center" vertical="center" wrapText="1"/>
    </xf>
    <xf numFmtId="1" fontId="35" fillId="32" borderId="26" xfId="0" applyNumberFormat="1" applyFont="1" applyFill="1" applyBorder="1" applyAlignment="1">
      <alignment horizontal="center" vertical="center" wrapText="1"/>
    </xf>
    <xf numFmtId="182" fontId="35" fillId="0" borderId="26" xfId="0" applyNumberFormat="1" applyFont="1" applyFill="1" applyBorder="1" applyAlignment="1">
      <alignment horizontal="center" vertical="center" wrapText="1"/>
    </xf>
    <xf numFmtId="1" fontId="35" fillId="0" borderId="27" xfId="0" applyNumberFormat="1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20" fillId="0" borderId="11" xfId="0" applyNumberFormat="1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center" vertical="center"/>
    </xf>
    <xf numFmtId="0" fontId="20" fillId="32" borderId="11" xfId="0" applyFont="1" applyFill="1" applyBorder="1" applyAlignment="1">
      <alignment horizontal="center" vertical="center"/>
    </xf>
    <xf numFmtId="182" fontId="20" fillId="0" borderId="11" xfId="0" applyNumberFormat="1" applyFont="1" applyBorder="1" applyAlignment="1">
      <alignment horizontal="center" vertical="center"/>
    </xf>
    <xf numFmtId="1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/>
    </xf>
    <xf numFmtId="0" fontId="17" fillId="32" borderId="0" xfId="0" applyFont="1" applyFill="1" applyAlignment="1">
      <alignment/>
    </xf>
    <xf numFmtId="0" fontId="36" fillId="32" borderId="0" xfId="0" applyFont="1" applyFill="1" applyAlignment="1">
      <alignment/>
    </xf>
    <xf numFmtId="0" fontId="2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17" fillId="0" borderId="11" xfId="0" applyFont="1" applyFill="1" applyBorder="1" applyAlignment="1">
      <alignment/>
    </xf>
    <xf numFmtId="0" fontId="17" fillId="0" borderId="25" xfId="0" applyFont="1" applyFill="1" applyBorder="1" applyAlignment="1">
      <alignment/>
    </xf>
    <xf numFmtId="0" fontId="20" fillId="0" borderId="1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left" vertical="center"/>
    </xf>
    <xf numFmtId="182" fontId="20" fillId="0" borderId="18" xfId="0" applyNumberFormat="1" applyFont="1" applyBorder="1" applyAlignment="1">
      <alignment horizontal="center" vertical="center"/>
    </xf>
    <xf numFmtId="1" fontId="20" fillId="0" borderId="18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1" fontId="20" fillId="0" borderId="18" xfId="0" applyNumberFormat="1" applyFont="1" applyBorder="1" applyAlignment="1">
      <alignment horizontal="center" vertical="center"/>
    </xf>
    <xf numFmtId="182" fontId="20" fillId="0" borderId="28" xfId="0" applyNumberFormat="1" applyFont="1" applyBorder="1" applyAlignment="1">
      <alignment horizontal="center" vertical="center"/>
    </xf>
    <xf numFmtId="1" fontId="20" fillId="0" borderId="29" xfId="0" applyNumberFormat="1" applyFont="1" applyBorder="1" applyAlignment="1">
      <alignment horizontal="center" vertical="center"/>
    </xf>
    <xf numFmtId="1" fontId="20" fillId="0" borderId="18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0" fillId="32" borderId="18" xfId="0" applyFont="1" applyFill="1" applyBorder="1" applyAlignment="1">
      <alignment horizontal="center" vertical="center" wrapText="1"/>
    </xf>
    <xf numFmtId="182" fontId="20" fillId="0" borderId="18" xfId="0" applyNumberFormat="1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>
      <alignment horizontal="center" vertical="center" wrapText="1"/>
    </xf>
    <xf numFmtId="1" fontId="27" fillId="0" borderId="18" xfId="0" applyNumberFormat="1" applyFont="1" applyBorder="1" applyAlignment="1">
      <alignment horizontal="center" vertical="center" wrapText="1"/>
    </xf>
    <xf numFmtId="182" fontId="27" fillId="0" borderId="18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/>
    </xf>
    <xf numFmtId="0" fontId="0" fillId="0" borderId="11" xfId="0" applyBorder="1" applyAlignment="1">
      <alignment/>
    </xf>
    <xf numFmtId="182" fontId="0" fillId="0" borderId="11" xfId="0" applyNumberFormat="1" applyBorder="1" applyAlignment="1">
      <alignment horizontal="center"/>
    </xf>
    <xf numFmtId="0" fontId="27" fillId="0" borderId="12" xfId="0" applyFont="1" applyBorder="1" applyAlignment="1">
      <alignment horizontal="center" vertical="center" wrapText="1"/>
    </xf>
    <xf numFmtId="182" fontId="27" fillId="0" borderId="24" xfId="0" applyNumberFormat="1" applyFont="1" applyBorder="1" applyAlignment="1">
      <alignment horizontal="center" vertical="center" wrapText="1"/>
    </xf>
    <xf numFmtId="1" fontId="27" fillId="0" borderId="12" xfId="0" applyNumberFormat="1" applyFont="1" applyBorder="1" applyAlignment="1">
      <alignment horizontal="center" vertical="center" wrapText="1"/>
    </xf>
    <xf numFmtId="1" fontId="27" fillId="0" borderId="24" xfId="0" applyNumberFormat="1" applyFont="1" applyBorder="1" applyAlignment="1">
      <alignment horizontal="center" vertical="center" wrapText="1"/>
    </xf>
    <xf numFmtId="0" fontId="20" fillId="32" borderId="11" xfId="0" applyFont="1" applyFill="1" applyBorder="1" applyAlignment="1">
      <alignment horizontal="left" vertical="center" wrapText="1"/>
    </xf>
    <xf numFmtId="0" fontId="20" fillId="32" borderId="18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center" vertical="center"/>
    </xf>
    <xf numFmtId="0" fontId="20" fillId="32" borderId="18" xfId="0" applyFont="1" applyFill="1" applyBorder="1" applyAlignment="1">
      <alignment horizontal="center" vertical="center"/>
    </xf>
    <xf numFmtId="182" fontId="20" fillId="0" borderId="18" xfId="0" applyNumberFormat="1" applyFont="1" applyBorder="1" applyAlignment="1">
      <alignment horizontal="center" vertical="center"/>
    </xf>
    <xf numFmtId="1" fontId="20" fillId="0" borderId="18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32" borderId="0" xfId="0" applyFill="1" applyAlignment="1">
      <alignment/>
    </xf>
    <xf numFmtId="0" fontId="19" fillId="0" borderId="11" xfId="0" applyFont="1" applyFill="1" applyBorder="1" applyAlignment="1">
      <alignment horizontal="center" textRotation="90"/>
    </xf>
    <xf numFmtId="0" fontId="17" fillId="32" borderId="0" xfId="0" applyFont="1" applyFill="1" applyAlignment="1">
      <alignment/>
    </xf>
    <xf numFmtId="182" fontId="35" fillId="0" borderId="27" xfId="0" applyNumberFormat="1" applyFont="1" applyBorder="1" applyAlignment="1" applyProtection="1">
      <alignment horizontal="center" vertical="center"/>
      <protection locked="0"/>
    </xf>
    <xf numFmtId="49" fontId="20" fillId="32" borderId="18" xfId="0" applyNumberFormat="1" applyFont="1" applyFill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/>
    </xf>
    <xf numFmtId="0" fontId="23" fillId="0" borderId="0" xfId="0" applyFont="1" applyFill="1" applyAlignment="1">
      <alignment/>
    </xf>
    <xf numFmtId="1" fontId="20" fillId="33" borderId="11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vertical="center"/>
    </xf>
    <xf numFmtId="0" fontId="20" fillId="33" borderId="12" xfId="0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left" vertical="center" wrapText="1"/>
    </xf>
    <xf numFmtId="49" fontId="19" fillId="0" borderId="11" xfId="0" applyNumberFormat="1" applyFont="1" applyBorder="1" applyAlignment="1">
      <alignment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35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/>
    </xf>
    <xf numFmtId="0" fontId="33" fillId="0" borderId="12" xfId="0" applyFont="1" applyFill="1" applyBorder="1" applyAlignment="1">
      <alignment vertical="center"/>
    </xf>
    <xf numFmtId="0" fontId="33" fillId="0" borderId="13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33" fillId="0" borderId="24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6" fillId="32" borderId="30" xfId="0" applyFont="1" applyFill="1" applyBorder="1" applyAlignment="1">
      <alignment horizontal="center"/>
    </xf>
    <xf numFmtId="0" fontId="13" fillId="32" borderId="3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textRotation="90"/>
    </xf>
    <xf numFmtId="0" fontId="24" fillId="0" borderId="12" xfId="0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center" wrapText="1"/>
    </xf>
    <xf numFmtId="0" fontId="24" fillId="0" borderId="24" xfId="0" applyFont="1" applyFill="1" applyBorder="1" applyAlignment="1">
      <alignment horizontal="center" wrapText="1"/>
    </xf>
    <xf numFmtId="0" fontId="19" fillId="0" borderId="31" xfId="0" applyFont="1" applyFill="1" applyBorder="1" applyAlignment="1">
      <alignment horizontal="center" textRotation="90"/>
    </xf>
    <xf numFmtId="0" fontId="19" fillId="0" borderId="32" xfId="0" applyFont="1" applyFill="1" applyBorder="1" applyAlignment="1">
      <alignment horizontal="center" textRotation="90"/>
    </xf>
    <xf numFmtId="0" fontId="19" fillId="0" borderId="33" xfId="0" applyFont="1" applyFill="1" applyBorder="1" applyAlignment="1">
      <alignment horizontal="center" textRotation="90"/>
    </xf>
    <xf numFmtId="0" fontId="20" fillId="0" borderId="34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15" fillId="32" borderId="38" xfId="0" applyFont="1" applyFill="1" applyBorder="1" applyAlignment="1">
      <alignment horizontal="center" vertical="center" wrapText="1"/>
    </xf>
    <xf numFmtId="0" fontId="15" fillId="32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textRotation="90"/>
    </xf>
    <xf numFmtId="0" fontId="16" fillId="0" borderId="40" xfId="0" applyFont="1" applyFill="1" applyBorder="1" applyAlignment="1">
      <alignment textRotation="90"/>
    </xf>
    <xf numFmtId="0" fontId="16" fillId="0" borderId="41" xfId="0" applyFont="1" applyFill="1" applyBorder="1" applyAlignment="1">
      <alignment textRotation="90"/>
    </xf>
    <xf numFmtId="0" fontId="16" fillId="0" borderId="31" xfId="0" applyFont="1" applyFill="1" applyBorder="1" applyAlignment="1">
      <alignment horizontal="center" textRotation="90" wrapText="1"/>
    </xf>
    <xf numFmtId="0" fontId="16" fillId="0" borderId="32" xfId="0" applyFont="1" applyFill="1" applyBorder="1" applyAlignment="1">
      <alignment horizontal="center" textRotation="90" wrapText="1"/>
    </xf>
    <xf numFmtId="0" fontId="16" fillId="0" borderId="33" xfId="0" applyFont="1" applyFill="1" applyBorder="1" applyAlignment="1">
      <alignment horizontal="center" textRotation="90" wrapText="1"/>
    </xf>
    <xf numFmtId="0" fontId="16" fillId="0" borderId="42" xfId="0" applyFont="1" applyFill="1" applyBorder="1" applyAlignment="1">
      <alignment horizontal="center" textRotation="90"/>
    </xf>
    <xf numFmtId="0" fontId="16" fillId="0" borderId="43" xfId="0" applyFont="1" applyFill="1" applyBorder="1" applyAlignment="1">
      <alignment horizontal="center" textRotation="90"/>
    </xf>
    <xf numFmtId="0" fontId="16" fillId="0" borderId="44" xfId="0" applyFont="1" applyFill="1" applyBorder="1" applyAlignment="1">
      <alignment horizontal="center" textRotation="90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textRotation="90"/>
    </xf>
    <xf numFmtId="0" fontId="19" fillId="0" borderId="43" xfId="0" applyFont="1" applyFill="1" applyBorder="1" applyAlignment="1">
      <alignment horizontal="center" textRotation="90"/>
    </xf>
    <xf numFmtId="0" fontId="19" fillId="0" borderId="44" xfId="0" applyFont="1" applyFill="1" applyBorder="1" applyAlignment="1">
      <alignment horizontal="center" textRotation="90"/>
    </xf>
    <xf numFmtId="0" fontId="19" fillId="0" borderId="28" xfId="0" applyFont="1" applyFill="1" applyBorder="1" applyAlignment="1">
      <alignment horizontal="center" textRotation="90"/>
    </xf>
    <xf numFmtId="0" fontId="0" fillId="0" borderId="22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5" fillId="0" borderId="11" xfId="0" applyFont="1" applyFill="1" applyBorder="1" applyAlignment="1">
      <alignment horizontal="center" textRotation="90" wrapText="1"/>
    </xf>
    <xf numFmtId="0" fontId="19" fillId="0" borderId="12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vertical="center"/>
    </xf>
    <xf numFmtId="0" fontId="19" fillId="0" borderId="13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9" fillId="32" borderId="0" xfId="0" applyFont="1" applyFill="1" applyAlignment="1">
      <alignment/>
    </xf>
    <xf numFmtId="0" fontId="0" fillId="32" borderId="0" xfId="0" applyFill="1" applyAlignment="1">
      <alignment/>
    </xf>
    <xf numFmtId="0" fontId="26" fillId="0" borderId="46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textRotation="90"/>
    </xf>
    <xf numFmtId="0" fontId="19" fillId="0" borderId="47" xfId="0" applyFont="1" applyFill="1" applyBorder="1" applyAlignment="1">
      <alignment horizontal="center" textRotation="90"/>
    </xf>
    <xf numFmtId="0" fontId="19" fillId="0" borderId="48" xfId="0" applyFont="1" applyFill="1" applyBorder="1" applyAlignment="1">
      <alignment horizontal="center" textRotation="90"/>
    </xf>
    <xf numFmtId="0" fontId="19" fillId="0" borderId="49" xfId="0" applyFont="1" applyFill="1" applyBorder="1" applyAlignment="1">
      <alignment horizontal="center" textRotation="90"/>
    </xf>
    <xf numFmtId="0" fontId="19" fillId="0" borderId="50" xfId="0" applyFont="1" applyFill="1" applyBorder="1" applyAlignment="1">
      <alignment horizontal="center" textRotation="90"/>
    </xf>
    <xf numFmtId="0" fontId="26" fillId="0" borderId="51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9" fillId="0" borderId="28" xfId="0" applyFont="1" applyBorder="1" applyAlignment="1">
      <alignment horizontal="center" textRotation="90"/>
    </xf>
    <xf numFmtId="0" fontId="0" fillId="0" borderId="22" xfId="0" applyBorder="1" applyAlignment="1">
      <alignment horizontal="center"/>
    </xf>
    <xf numFmtId="0" fontId="0" fillId="0" borderId="45" xfId="0" applyBorder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textRotation="90"/>
    </xf>
    <xf numFmtId="0" fontId="19" fillId="0" borderId="32" xfId="0" applyFont="1" applyBorder="1" applyAlignment="1">
      <alignment horizontal="center" textRotation="90"/>
    </xf>
    <xf numFmtId="0" fontId="19" fillId="0" borderId="33" xfId="0" applyFont="1" applyBorder="1" applyAlignment="1">
      <alignment horizontal="center" textRotation="90"/>
    </xf>
    <xf numFmtId="0" fontId="20" fillId="0" borderId="11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textRotation="90"/>
    </xf>
    <xf numFmtId="0" fontId="19" fillId="0" borderId="50" xfId="0" applyFont="1" applyBorder="1" applyAlignment="1">
      <alignment horizontal="center" textRotation="90"/>
    </xf>
    <xf numFmtId="0" fontId="19" fillId="0" borderId="47" xfId="0" applyFont="1" applyBorder="1" applyAlignment="1">
      <alignment horizontal="center" textRotation="90"/>
    </xf>
    <xf numFmtId="0" fontId="19" fillId="0" borderId="48" xfId="0" applyFont="1" applyBorder="1" applyAlignment="1">
      <alignment horizontal="center" textRotation="90"/>
    </xf>
    <xf numFmtId="0" fontId="38" fillId="32" borderId="38" xfId="0" applyFont="1" applyFill="1" applyBorder="1" applyAlignment="1">
      <alignment horizontal="center" vertical="center"/>
    </xf>
    <xf numFmtId="0" fontId="16" fillId="0" borderId="39" xfId="0" applyFont="1" applyBorder="1" applyAlignment="1">
      <alignment textRotation="90"/>
    </xf>
    <xf numFmtId="0" fontId="16" fillId="0" borderId="40" xfId="0" applyFont="1" applyBorder="1" applyAlignment="1">
      <alignment textRotation="90"/>
    </xf>
    <xf numFmtId="0" fontId="16" fillId="0" borderId="41" xfId="0" applyFont="1" applyBorder="1" applyAlignment="1">
      <alignment textRotation="90"/>
    </xf>
    <xf numFmtId="0" fontId="16" fillId="0" borderId="31" xfId="0" applyFont="1" applyBorder="1" applyAlignment="1">
      <alignment horizontal="center" textRotation="90" wrapText="1"/>
    </xf>
    <xf numFmtId="0" fontId="16" fillId="0" borderId="32" xfId="0" applyFont="1" applyBorder="1" applyAlignment="1">
      <alignment horizontal="center" textRotation="90" wrapText="1"/>
    </xf>
    <xf numFmtId="0" fontId="16" fillId="0" borderId="33" xfId="0" applyFont="1" applyBorder="1" applyAlignment="1">
      <alignment horizontal="center" textRotation="90" wrapText="1"/>
    </xf>
    <xf numFmtId="0" fontId="16" fillId="0" borderId="42" xfId="0" applyFont="1" applyBorder="1" applyAlignment="1">
      <alignment horizontal="center" textRotation="90"/>
    </xf>
    <xf numFmtId="0" fontId="16" fillId="0" borderId="43" xfId="0" applyFont="1" applyBorder="1" applyAlignment="1">
      <alignment horizontal="center" textRotation="90"/>
    </xf>
    <xf numFmtId="0" fontId="16" fillId="0" borderId="44" xfId="0" applyFont="1" applyBorder="1" applyAlignment="1">
      <alignment horizontal="center" textRotation="90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textRotation="90"/>
    </xf>
    <xf numFmtId="0" fontId="19" fillId="0" borderId="43" xfId="0" applyFont="1" applyBorder="1" applyAlignment="1">
      <alignment horizontal="center" textRotation="90"/>
    </xf>
    <xf numFmtId="0" fontId="19" fillId="0" borderId="44" xfId="0" applyFont="1" applyBorder="1" applyAlignment="1">
      <alignment horizontal="center" textRotation="90"/>
    </xf>
    <xf numFmtId="0" fontId="9" fillId="0" borderId="11" xfId="0" applyFont="1" applyBorder="1" applyAlignment="1">
      <alignment horizontal="center"/>
    </xf>
    <xf numFmtId="49" fontId="9" fillId="0" borderId="11" xfId="0" applyNumberFormat="1" applyFont="1" applyBorder="1" applyAlignment="1">
      <alignment/>
    </xf>
    <xf numFmtId="0" fontId="39" fillId="32" borderId="0" xfId="0" applyFont="1" applyFill="1" applyAlignment="1">
      <alignment horizontal="center" vertical="center"/>
    </xf>
    <xf numFmtId="0" fontId="17" fillId="32" borderId="0" xfId="0" applyFont="1" applyFill="1" applyAlignment="1">
      <alignment/>
    </xf>
    <xf numFmtId="49" fontId="31" fillId="0" borderId="0" xfId="0" applyNumberFormat="1" applyFont="1" applyAlignment="1">
      <alignment horizontal="center"/>
    </xf>
    <xf numFmtId="49" fontId="9" fillId="0" borderId="11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/>
    </xf>
    <xf numFmtId="49" fontId="9" fillId="0" borderId="13" xfId="0" applyNumberFormat="1" applyFont="1" applyBorder="1" applyAlignment="1">
      <alignment horizontal="left"/>
    </xf>
    <xf numFmtId="49" fontId="9" fillId="0" borderId="24" xfId="0" applyNumberFormat="1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6" fillId="0" borderId="11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textRotation="90"/>
    </xf>
    <xf numFmtId="0" fontId="0" fillId="0" borderId="21" xfId="0" applyBorder="1" applyAlignment="1">
      <alignment horizontal="center"/>
    </xf>
    <xf numFmtId="0" fontId="25" fillId="0" borderId="11" xfId="0" applyFont="1" applyBorder="1" applyAlignment="1">
      <alignment horizontal="center" textRotation="90" wrapText="1"/>
    </xf>
    <xf numFmtId="0" fontId="19" fillId="0" borderId="11" xfId="0" applyFont="1" applyBorder="1" applyAlignment="1">
      <alignment horizontal="center" textRotation="90"/>
    </xf>
    <xf numFmtId="0" fontId="0" fillId="0" borderId="11" xfId="0" applyBorder="1" applyAlignment="1">
      <alignment horizontal="center"/>
    </xf>
    <xf numFmtId="0" fontId="19" fillId="0" borderId="12" xfId="0" applyFont="1" applyBorder="1" applyAlignment="1">
      <alignment horizontal="center" textRotation="90" wrapText="1"/>
    </xf>
    <xf numFmtId="0" fontId="0" fillId="0" borderId="12" xfId="0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5" fillId="0" borderId="12" xfId="0" applyFont="1" applyBorder="1" applyAlignment="1">
      <alignment horizontal="center" textRotation="90" wrapText="1"/>
    </xf>
    <xf numFmtId="1" fontId="19" fillId="0" borderId="11" xfId="0" applyNumberFormat="1" applyFont="1" applyBorder="1" applyAlignment="1">
      <alignment horizontal="center" textRotation="90"/>
    </xf>
    <xf numFmtId="1" fontId="0" fillId="0" borderId="11" xfId="0" applyNumberFormat="1" applyBorder="1" applyAlignment="1">
      <alignment horizontal="center"/>
    </xf>
    <xf numFmtId="182" fontId="19" fillId="0" borderId="11" xfId="0" applyNumberFormat="1" applyFont="1" applyBorder="1" applyAlignment="1">
      <alignment horizontal="center" textRotation="90" wrapText="1"/>
    </xf>
    <xf numFmtId="182" fontId="0" fillId="0" borderId="11" xfId="0" applyNumberFormat="1" applyBorder="1" applyAlignment="1">
      <alignment horizontal="center" wrapText="1"/>
    </xf>
    <xf numFmtId="0" fontId="26" fillId="0" borderId="18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textRotation="90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4" fillId="0" borderId="24" xfId="0" applyFont="1" applyBorder="1" applyAlignment="1">
      <alignment horizontal="center" wrapText="1"/>
    </xf>
    <xf numFmtId="0" fontId="37" fillId="0" borderId="0" xfId="0" applyFont="1" applyAlignment="1">
      <alignment wrapText="1"/>
    </xf>
    <xf numFmtId="0" fontId="3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4" fillId="32" borderId="0" xfId="0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7">
      <selection activeCell="R14" sqref="R14"/>
    </sheetView>
  </sheetViews>
  <sheetFormatPr defaultColWidth="9.00390625" defaultRowHeight="13.5"/>
  <cols>
    <col min="1" max="1" width="1.75390625" style="0" customWidth="1"/>
    <col min="2" max="2" width="9.875" style="0" customWidth="1"/>
    <col min="3" max="3" width="6.375" style="0" customWidth="1"/>
    <col min="4" max="4" width="2.875" style="0" customWidth="1"/>
    <col min="5" max="5" width="9.875" style="0" customWidth="1"/>
    <col min="6" max="6" width="6.375" style="0" customWidth="1"/>
    <col min="7" max="7" width="3.00390625" style="0" customWidth="1"/>
    <col min="8" max="8" width="10.00390625" style="0" customWidth="1"/>
    <col min="9" max="9" width="8.375" style="0" customWidth="1"/>
    <col min="10" max="10" width="4.125" style="0" customWidth="1"/>
    <col min="11" max="11" width="6.375" style="0" customWidth="1"/>
    <col min="12" max="12" width="9.75390625" style="0" customWidth="1"/>
  </cols>
  <sheetData>
    <row r="1" spans="2:12" s="4" customFormat="1" ht="51" customHeight="1" thickBot="1">
      <c r="B1" s="1" t="s">
        <v>6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s="4" customFormat="1" ht="51" customHeight="1" thickTop="1">
      <c r="B2" s="306" t="s">
        <v>230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</row>
    <row r="3" spans="6:8" s="4" customFormat="1" ht="51" customHeight="1">
      <c r="F3" s="2"/>
      <c r="G3" s="2"/>
      <c r="H3" s="2" t="s">
        <v>7</v>
      </c>
    </row>
    <row r="4" spans="1:12" s="4" customFormat="1" ht="27" customHeight="1">
      <c r="A4" s="5"/>
      <c r="B4" s="5"/>
      <c r="C4" s="5"/>
      <c r="D4" s="5"/>
      <c r="E4" s="5"/>
      <c r="F4" s="2"/>
      <c r="G4" s="6"/>
      <c r="H4" s="2" t="s">
        <v>8</v>
      </c>
      <c r="I4" s="5"/>
      <c r="J4" s="5"/>
      <c r="K4" s="5"/>
      <c r="L4" s="5"/>
    </row>
    <row r="5" spans="6:12" s="4" customFormat="1" ht="24" customHeight="1">
      <c r="F5" s="311" t="s">
        <v>112</v>
      </c>
      <c r="G5" s="312"/>
      <c r="H5" s="312"/>
      <c r="I5" s="312"/>
      <c r="J5" s="312"/>
      <c r="K5" s="312"/>
      <c r="L5" s="312"/>
    </row>
    <row r="6" spans="1:12" s="4" customFormat="1" ht="83.25" customHeight="1">
      <c r="A6" s="3" t="s">
        <v>10</v>
      </c>
      <c r="B6" s="9"/>
      <c r="C6" s="9"/>
      <c r="D6" s="9"/>
      <c r="E6" s="9"/>
      <c r="F6" s="9"/>
      <c r="G6" s="9"/>
      <c r="H6" s="9"/>
      <c r="I6" s="9"/>
      <c r="J6" s="9"/>
      <c r="K6" s="8"/>
      <c r="L6" s="8"/>
    </row>
    <row r="7" spans="1:12" s="4" customFormat="1" ht="51" customHeight="1">
      <c r="A7" s="3"/>
      <c r="B7" s="7" t="s">
        <v>245</v>
      </c>
      <c r="C7" s="9"/>
      <c r="D7" s="9"/>
      <c r="E7" s="9"/>
      <c r="F7" s="9"/>
      <c r="G7" s="9"/>
      <c r="H7" s="9"/>
      <c r="I7" s="9"/>
      <c r="J7" s="9"/>
      <c r="K7" s="8"/>
      <c r="L7" s="8"/>
    </row>
    <row r="8" spans="1:12" s="12" customFormat="1" ht="51" customHeight="1">
      <c r="A8" s="23" t="s">
        <v>9</v>
      </c>
      <c r="B8" s="23"/>
      <c r="C8" s="23"/>
      <c r="D8" s="23"/>
      <c r="E8" s="23"/>
      <c r="F8" s="23"/>
      <c r="G8" s="23"/>
      <c r="H8" s="23"/>
      <c r="I8" s="23"/>
      <c r="J8" s="23"/>
      <c r="K8" s="24"/>
      <c r="L8" s="24"/>
    </row>
    <row r="9" spans="1:12" s="12" customFormat="1" ht="51" customHeight="1">
      <c r="A9" s="11"/>
      <c r="B9" s="13" t="s">
        <v>11</v>
      </c>
      <c r="C9" s="14"/>
      <c r="D9" s="14"/>
      <c r="E9" s="310" t="s">
        <v>231</v>
      </c>
      <c r="F9" s="310"/>
      <c r="G9" s="310"/>
      <c r="H9" s="310"/>
      <c r="I9" s="310"/>
      <c r="J9" s="310"/>
      <c r="K9" s="310"/>
      <c r="L9" s="310"/>
    </row>
    <row r="10" spans="1:12" s="12" customFormat="1" ht="51" customHeight="1">
      <c r="A10" s="11"/>
      <c r="B10" s="13" t="s">
        <v>21</v>
      </c>
      <c r="C10" s="14"/>
      <c r="D10" s="14"/>
      <c r="E10" s="25"/>
      <c r="F10" s="25"/>
      <c r="G10" s="25"/>
      <c r="H10" s="310" t="s">
        <v>232</v>
      </c>
      <c r="I10" s="310"/>
      <c r="J10" s="310"/>
      <c r="K10" s="310"/>
      <c r="L10" s="310"/>
    </row>
    <row r="11" spans="1:12" s="12" customFormat="1" ht="18">
      <c r="A11" s="11"/>
      <c r="B11" s="13" t="s">
        <v>22</v>
      </c>
      <c r="C11" s="14"/>
      <c r="D11" s="26"/>
      <c r="E11" s="285" t="s">
        <v>233</v>
      </c>
      <c r="F11" s="285"/>
      <c r="G11" s="27"/>
      <c r="H11" s="27"/>
      <c r="I11" s="27"/>
      <c r="J11" s="27"/>
      <c r="K11" s="27"/>
      <c r="L11" s="27"/>
    </row>
    <row r="12" spans="1:12" s="4" customFormat="1" ht="51" customHeight="1">
      <c r="A12" s="10"/>
      <c r="B12" s="15" t="s">
        <v>12</v>
      </c>
      <c r="C12" s="16"/>
      <c r="D12" s="16"/>
      <c r="E12" s="16"/>
      <c r="F12" s="16"/>
      <c r="G12" s="16"/>
      <c r="H12" s="16"/>
      <c r="I12" s="16"/>
      <c r="J12" s="309" t="s">
        <v>105</v>
      </c>
      <c r="K12" s="309"/>
      <c r="L12" s="309"/>
    </row>
    <row r="13" spans="1:12" s="4" customFormat="1" ht="51" customHeight="1">
      <c r="A13" s="10"/>
      <c r="B13" s="15" t="s">
        <v>13</v>
      </c>
      <c r="C13" s="16"/>
      <c r="D13" s="16"/>
      <c r="E13" s="16"/>
      <c r="F13" s="16"/>
      <c r="G13" s="16"/>
      <c r="H13" s="308" t="s">
        <v>234</v>
      </c>
      <c r="I13" s="308"/>
      <c r="J13" s="308"/>
      <c r="K13" s="308"/>
      <c r="L13" s="308"/>
    </row>
    <row r="14" spans="1:12" s="4" customFormat="1" ht="51" customHeight="1">
      <c r="A14" s="7"/>
      <c r="B14" s="17"/>
      <c r="C14" s="18" t="s">
        <v>16</v>
      </c>
      <c r="D14" s="18"/>
      <c r="E14" s="18"/>
      <c r="F14" s="22">
        <v>4</v>
      </c>
      <c r="G14" s="18" t="s">
        <v>20</v>
      </c>
      <c r="H14" s="19"/>
      <c r="I14" s="19"/>
      <c r="J14" s="19"/>
      <c r="K14" s="19"/>
      <c r="L14" s="19"/>
    </row>
    <row r="15" spans="1:12" s="4" customFormat="1" ht="42.75" customHeight="1">
      <c r="A15" s="7"/>
      <c r="B15" s="17"/>
      <c r="C15" s="18" t="s">
        <v>14</v>
      </c>
      <c r="D15" s="18"/>
      <c r="E15" s="18"/>
      <c r="F15" s="18"/>
      <c r="G15" s="18" t="s">
        <v>17</v>
      </c>
      <c r="H15" s="19"/>
      <c r="I15" s="19"/>
      <c r="J15" s="19"/>
      <c r="K15" s="19"/>
      <c r="L15" s="19"/>
    </row>
    <row r="16" spans="2:12" s="4" customFormat="1" ht="87.75" customHeight="1">
      <c r="B16" s="20"/>
      <c r="C16" s="20"/>
      <c r="D16" s="20"/>
      <c r="E16" s="20"/>
      <c r="F16" s="21" t="s">
        <v>15</v>
      </c>
      <c r="G16" s="20"/>
      <c r="H16" s="234" t="s">
        <v>314</v>
      </c>
      <c r="I16" s="20"/>
      <c r="J16" s="20"/>
      <c r="K16" s="20"/>
      <c r="L16" s="20"/>
    </row>
    <row r="17" s="4" customFormat="1" ht="12.75"/>
  </sheetData>
  <sheetProtection/>
  <mergeCells count="6">
    <mergeCell ref="B2:L2"/>
    <mergeCell ref="H13:L13"/>
    <mergeCell ref="J12:L12"/>
    <mergeCell ref="E9:L9"/>
    <mergeCell ref="H10:L10"/>
    <mergeCell ref="F5:L5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="75" zoomScaleNormal="75" zoomScalePageLayoutView="0" workbookViewId="0" topLeftCell="A10">
      <selection activeCell="Z17" sqref="Z17"/>
    </sheetView>
  </sheetViews>
  <sheetFormatPr defaultColWidth="9.00390625" defaultRowHeight="13.5"/>
  <cols>
    <col min="1" max="1" width="3.25390625" style="96" customWidth="1"/>
    <col min="2" max="2" width="5.625" style="96" customWidth="1"/>
    <col min="3" max="3" width="4.125" style="96" customWidth="1"/>
    <col min="4" max="4" width="28.50390625" style="96" customWidth="1"/>
    <col min="5" max="5" width="3.625" style="96" customWidth="1"/>
    <col min="6" max="6" width="4.375" style="96" customWidth="1"/>
    <col min="7" max="9" width="3.375" style="96" customWidth="1"/>
    <col min="10" max="10" width="4.50390625" style="96" customWidth="1"/>
    <col min="11" max="11" width="3.375" style="96" customWidth="1"/>
    <col min="12" max="12" width="3.50390625" style="96" customWidth="1"/>
    <col min="13" max="13" width="8.375" style="96" customWidth="1"/>
    <col min="14" max="14" width="5.625" style="0" customWidth="1"/>
  </cols>
  <sheetData>
    <row r="1" spans="1:13" s="76" customFormat="1" ht="31.5" customHeight="1">
      <c r="A1" s="379" t="s">
        <v>235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</row>
    <row r="2" spans="1:13" s="77" customFormat="1" ht="31.5" customHeight="1">
      <c r="A2" s="380" t="s">
        <v>0</v>
      </c>
      <c r="B2" s="383" t="s">
        <v>24</v>
      </c>
      <c r="C2" s="386" t="s">
        <v>1</v>
      </c>
      <c r="D2" s="389" t="s">
        <v>2</v>
      </c>
      <c r="E2" s="392" t="s">
        <v>25</v>
      </c>
      <c r="F2" s="365" t="s">
        <v>3</v>
      </c>
      <c r="G2" s="368" t="s">
        <v>72</v>
      </c>
      <c r="H2" s="369"/>
      <c r="I2" s="369"/>
      <c r="J2" s="370"/>
      <c r="K2" s="371" t="s">
        <v>26</v>
      </c>
      <c r="L2" s="374" t="s">
        <v>27</v>
      </c>
      <c r="M2" s="374"/>
    </row>
    <row r="3" spans="1:13" s="77" customFormat="1" ht="47.25" customHeight="1">
      <c r="A3" s="381"/>
      <c r="B3" s="384"/>
      <c r="C3" s="387"/>
      <c r="D3" s="390"/>
      <c r="E3" s="393"/>
      <c r="F3" s="366"/>
      <c r="G3" s="375" t="s">
        <v>4</v>
      </c>
      <c r="H3" s="375" t="s">
        <v>5</v>
      </c>
      <c r="I3" s="375" t="s">
        <v>18</v>
      </c>
      <c r="J3" s="377" t="s">
        <v>19</v>
      </c>
      <c r="K3" s="372"/>
      <c r="L3" s="374"/>
      <c r="M3" s="374"/>
    </row>
    <row r="4" spans="1:13" s="77" customFormat="1" ht="67.5" customHeight="1">
      <c r="A4" s="382"/>
      <c r="B4" s="385"/>
      <c r="C4" s="388"/>
      <c r="D4" s="391"/>
      <c r="E4" s="394"/>
      <c r="F4" s="367"/>
      <c r="G4" s="376"/>
      <c r="H4" s="376"/>
      <c r="I4" s="376"/>
      <c r="J4" s="378"/>
      <c r="K4" s="373"/>
      <c r="L4" s="78" t="s">
        <v>38</v>
      </c>
      <c r="M4" s="78" t="s">
        <v>39</v>
      </c>
    </row>
    <row r="5" spans="1:13" s="88" customFormat="1" ht="18" customHeight="1">
      <c r="A5" s="79">
        <v>1</v>
      </c>
      <c r="B5" s="80">
        <v>2</v>
      </c>
      <c r="C5" s="81">
        <v>3</v>
      </c>
      <c r="D5" s="82">
        <v>4</v>
      </c>
      <c r="E5" s="83">
        <v>5</v>
      </c>
      <c r="F5" s="84">
        <v>6</v>
      </c>
      <c r="G5" s="85">
        <v>7</v>
      </c>
      <c r="H5" s="85">
        <v>8</v>
      </c>
      <c r="I5" s="85">
        <v>9</v>
      </c>
      <c r="J5" s="86">
        <v>10</v>
      </c>
      <c r="K5" s="87">
        <v>11</v>
      </c>
      <c r="L5" s="80">
        <v>12</v>
      </c>
      <c r="M5" s="80">
        <v>13</v>
      </c>
    </row>
    <row r="6" spans="1:13" s="88" customFormat="1" ht="18" customHeight="1">
      <c r="A6" s="80"/>
      <c r="B6" s="80"/>
      <c r="C6" s="80"/>
      <c r="D6" s="82"/>
      <c r="E6" s="80"/>
      <c r="F6" s="80"/>
      <c r="G6" s="80"/>
      <c r="H6" s="80"/>
      <c r="I6" s="80"/>
      <c r="J6" s="80"/>
      <c r="K6" s="89"/>
      <c r="L6" s="80"/>
      <c r="M6" s="90"/>
    </row>
    <row r="7" spans="1:14" s="96" customFormat="1" ht="13.5">
      <c r="A7" s="91" t="s">
        <v>23</v>
      </c>
      <c r="B7" s="92" t="s">
        <v>23</v>
      </c>
      <c r="C7" s="92" t="s">
        <v>23</v>
      </c>
      <c r="D7" s="93" t="s">
        <v>76</v>
      </c>
      <c r="E7" s="91" t="s">
        <v>23</v>
      </c>
      <c r="F7" s="91"/>
      <c r="G7" s="91"/>
      <c r="H7" s="91"/>
      <c r="I7" s="91"/>
      <c r="J7" s="91"/>
      <c r="K7" s="91"/>
      <c r="L7" s="91"/>
      <c r="M7" s="94"/>
      <c r="N7" s="95"/>
    </row>
    <row r="8" spans="1:14" s="101" customFormat="1" ht="22.5" customHeight="1">
      <c r="A8" s="97">
        <v>1</v>
      </c>
      <c r="B8" s="98" t="s">
        <v>256</v>
      </c>
      <c r="C8" s="32">
        <v>20</v>
      </c>
      <c r="D8" s="66" t="s">
        <v>77</v>
      </c>
      <c r="E8" s="32">
        <v>4</v>
      </c>
      <c r="F8" s="32">
        <v>90</v>
      </c>
      <c r="G8" s="32"/>
      <c r="H8" s="32"/>
      <c r="I8" s="32"/>
      <c r="J8" s="32">
        <v>6</v>
      </c>
      <c r="K8" s="32" t="s">
        <v>44</v>
      </c>
      <c r="L8" s="32"/>
      <c r="M8" s="99"/>
      <c r="N8" s="100"/>
    </row>
    <row r="9" spans="1:14" s="101" customFormat="1" ht="22.5" customHeight="1">
      <c r="A9" s="97">
        <v>2</v>
      </c>
      <c r="B9" s="98" t="s">
        <v>257</v>
      </c>
      <c r="C9" s="32">
        <v>24</v>
      </c>
      <c r="D9" s="287" t="s">
        <v>236</v>
      </c>
      <c r="E9" s="32">
        <v>2</v>
      </c>
      <c r="F9" s="32">
        <v>30</v>
      </c>
      <c r="G9" s="32">
        <v>2</v>
      </c>
      <c r="H9" s="32"/>
      <c r="I9" s="32"/>
      <c r="J9" s="32"/>
      <c r="K9" s="32" t="s">
        <v>46</v>
      </c>
      <c r="L9" s="32"/>
      <c r="M9" s="99"/>
      <c r="N9" s="100"/>
    </row>
    <row r="10" spans="1:14" s="101" customFormat="1" ht="22.5" customHeight="1">
      <c r="A10" s="97"/>
      <c r="B10" s="98"/>
      <c r="C10" s="32"/>
      <c r="D10" s="93" t="s">
        <v>78</v>
      </c>
      <c r="E10" s="32"/>
      <c r="F10" s="32"/>
      <c r="G10" s="32"/>
      <c r="H10" s="32"/>
      <c r="I10" s="32"/>
      <c r="J10" s="32"/>
      <c r="K10" s="32"/>
      <c r="L10" s="32"/>
      <c r="M10" s="99"/>
      <c r="N10" s="100"/>
    </row>
    <row r="11" spans="1:14" s="101" customFormat="1" ht="35.25" customHeight="1">
      <c r="A11" s="97">
        <v>3</v>
      </c>
      <c r="B11" s="98" t="s">
        <v>256</v>
      </c>
      <c r="C11" s="32">
        <v>20</v>
      </c>
      <c r="D11" s="66" t="s">
        <v>77</v>
      </c>
      <c r="E11" s="32">
        <v>4</v>
      </c>
      <c r="F11" s="32">
        <v>90</v>
      </c>
      <c r="G11" s="32"/>
      <c r="H11" s="32"/>
      <c r="I11" s="32"/>
      <c r="J11" s="32">
        <v>6</v>
      </c>
      <c r="K11" s="32" t="s">
        <v>44</v>
      </c>
      <c r="L11" s="32"/>
      <c r="M11" s="99"/>
      <c r="N11" s="100"/>
    </row>
    <row r="12" spans="1:14" s="101" customFormat="1" ht="22.5" customHeight="1">
      <c r="A12" s="97">
        <v>4</v>
      </c>
      <c r="B12" s="98" t="s">
        <v>263</v>
      </c>
      <c r="C12" s="32">
        <v>40</v>
      </c>
      <c r="D12" s="288" t="s">
        <v>237</v>
      </c>
      <c r="E12" s="32">
        <v>2</v>
      </c>
      <c r="F12" s="32">
        <v>30</v>
      </c>
      <c r="G12" s="32">
        <v>2</v>
      </c>
      <c r="H12" s="32"/>
      <c r="I12" s="32"/>
      <c r="J12" s="32"/>
      <c r="K12" s="32" t="s">
        <v>43</v>
      </c>
      <c r="L12" s="32"/>
      <c r="M12" s="99"/>
      <c r="N12" s="100"/>
    </row>
    <row r="13" spans="1:14" s="101" customFormat="1" ht="22.5" customHeight="1">
      <c r="A13" s="97"/>
      <c r="B13" s="98"/>
      <c r="C13" s="32"/>
      <c r="D13" s="93" t="s">
        <v>79</v>
      </c>
      <c r="E13" s="32"/>
      <c r="F13" s="32"/>
      <c r="G13" s="32"/>
      <c r="H13" s="32"/>
      <c r="I13" s="32"/>
      <c r="J13" s="32"/>
      <c r="K13" s="32"/>
      <c r="L13" s="32"/>
      <c r="M13" s="99"/>
      <c r="N13" s="100"/>
    </row>
    <row r="14" spans="1:14" s="101" customFormat="1" ht="22.5" customHeight="1">
      <c r="A14" s="97">
        <v>5</v>
      </c>
      <c r="B14" s="98" t="s">
        <v>273</v>
      </c>
      <c r="C14" s="32">
        <v>20</v>
      </c>
      <c r="D14" s="66" t="s">
        <v>77</v>
      </c>
      <c r="E14" s="32">
        <v>4</v>
      </c>
      <c r="F14" s="32">
        <v>90</v>
      </c>
      <c r="G14" s="32"/>
      <c r="H14" s="32"/>
      <c r="I14" s="32"/>
      <c r="J14" s="32">
        <v>6</v>
      </c>
      <c r="K14" s="32" t="s">
        <v>44</v>
      </c>
      <c r="L14" s="32"/>
      <c r="M14" s="99"/>
      <c r="N14" s="100"/>
    </row>
    <row r="15" spans="1:14" s="101" customFormat="1" ht="22.5" customHeight="1">
      <c r="A15" s="97">
        <v>6</v>
      </c>
      <c r="B15" s="98" t="s">
        <v>274</v>
      </c>
      <c r="C15" s="36" t="s">
        <v>315</v>
      </c>
      <c r="D15" s="34" t="s">
        <v>238</v>
      </c>
      <c r="E15" s="28">
        <v>3</v>
      </c>
      <c r="F15" s="32">
        <v>45</v>
      </c>
      <c r="G15" s="30">
        <v>1</v>
      </c>
      <c r="H15" s="30">
        <v>2</v>
      </c>
      <c r="I15" s="30"/>
      <c r="J15" s="30"/>
      <c r="K15" s="30" t="s">
        <v>46</v>
      </c>
      <c r="L15" s="47"/>
      <c r="M15" s="99"/>
      <c r="N15" s="100"/>
    </row>
    <row r="16" spans="1:14" s="101" customFormat="1" ht="22.5" customHeight="1">
      <c r="A16" s="97"/>
      <c r="B16" s="98"/>
      <c r="C16" s="36"/>
      <c r="D16" s="93" t="s">
        <v>80</v>
      </c>
      <c r="E16" s="28"/>
      <c r="F16" s="32"/>
      <c r="G16" s="30"/>
      <c r="H16" s="30"/>
      <c r="I16" s="30"/>
      <c r="J16" s="30"/>
      <c r="K16" s="32"/>
      <c r="L16" s="32"/>
      <c r="M16" s="99"/>
      <c r="N16" s="100"/>
    </row>
    <row r="17" spans="1:14" s="101" customFormat="1" ht="22.5" customHeight="1">
      <c r="A17" s="97">
        <v>7</v>
      </c>
      <c r="B17" s="98" t="s">
        <v>281</v>
      </c>
      <c r="C17" s="32">
        <v>20</v>
      </c>
      <c r="D17" s="66" t="s">
        <v>77</v>
      </c>
      <c r="E17" s="32">
        <v>4</v>
      </c>
      <c r="F17" s="32">
        <v>90</v>
      </c>
      <c r="G17" s="32"/>
      <c r="H17" s="32"/>
      <c r="I17" s="32"/>
      <c r="J17" s="32">
        <v>6</v>
      </c>
      <c r="K17" s="32" t="s">
        <v>44</v>
      </c>
      <c r="L17" s="47"/>
      <c r="M17" s="99"/>
      <c r="N17" s="100"/>
    </row>
    <row r="18" spans="1:14" s="101" customFormat="1" ht="22.5" customHeight="1">
      <c r="A18" s="97">
        <v>8</v>
      </c>
      <c r="B18" s="98" t="s">
        <v>282</v>
      </c>
      <c r="C18" s="36" t="s">
        <v>316</v>
      </c>
      <c r="D18" s="289" t="s">
        <v>239</v>
      </c>
      <c r="E18" s="28">
        <v>4</v>
      </c>
      <c r="F18" s="32">
        <v>60</v>
      </c>
      <c r="G18" s="30">
        <v>2</v>
      </c>
      <c r="H18" s="30"/>
      <c r="I18" s="30">
        <v>2</v>
      </c>
      <c r="J18" s="30"/>
      <c r="K18" s="30" t="s">
        <v>46</v>
      </c>
      <c r="L18" s="47"/>
      <c r="M18" s="99"/>
      <c r="N18" s="100"/>
    </row>
    <row r="19" spans="1:14" s="101" customFormat="1" ht="22.5" customHeight="1">
      <c r="A19" s="97"/>
      <c r="B19" s="98"/>
      <c r="C19" s="36"/>
      <c r="D19" s="93" t="s">
        <v>125</v>
      </c>
      <c r="E19" s="28"/>
      <c r="F19" s="32"/>
      <c r="G19" s="30"/>
      <c r="H19" s="30"/>
      <c r="I19" s="30"/>
      <c r="J19" s="30"/>
      <c r="K19" s="30"/>
      <c r="L19" s="47"/>
      <c r="M19" s="99"/>
      <c r="N19" s="100"/>
    </row>
    <row r="20" spans="1:14" s="101" customFormat="1" ht="22.5" customHeight="1">
      <c r="A20" s="97">
        <v>9</v>
      </c>
      <c r="B20" s="98" t="s">
        <v>255</v>
      </c>
      <c r="C20" s="36" t="s">
        <v>54</v>
      </c>
      <c r="D20" s="34" t="s">
        <v>129</v>
      </c>
      <c r="E20" s="28">
        <v>1</v>
      </c>
      <c r="F20" s="32">
        <v>30</v>
      </c>
      <c r="G20" s="30"/>
      <c r="H20" s="30"/>
      <c r="I20" s="30"/>
      <c r="J20" s="30">
        <v>2</v>
      </c>
      <c r="K20" s="30" t="s">
        <v>43</v>
      </c>
      <c r="L20" s="47"/>
      <c r="M20" s="99"/>
      <c r="N20" s="100"/>
    </row>
    <row r="21" spans="1:14" s="101" customFormat="1" ht="22.5" customHeight="1">
      <c r="A21" s="97">
        <v>10</v>
      </c>
      <c r="B21" s="98" t="s">
        <v>288</v>
      </c>
      <c r="C21" s="36">
        <v>41</v>
      </c>
      <c r="D21" s="290" t="s">
        <v>240</v>
      </c>
      <c r="E21" s="28">
        <v>2</v>
      </c>
      <c r="F21" s="30">
        <v>30</v>
      </c>
      <c r="G21" s="30">
        <v>2</v>
      </c>
      <c r="H21" s="30"/>
      <c r="I21" s="30"/>
      <c r="J21" s="30"/>
      <c r="K21" s="30" t="s">
        <v>46</v>
      </c>
      <c r="L21" s="30"/>
      <c r="M21" s="99"/>
      <c r="N21" s="100"/>
    </row>
    <row r="22" spans="1:14" s="101" customFormat="1" ht="22.5" customHeight="1">
      <c r="A22" s="97"/>
      <c r="B22" s="98"/>
      <c r="C22" s="36"/>
      <c r="D22" s="93" t="s">
        <v>126</v>
      </c>
      <c r="E22" s="28"/>
      <c r="F22" s="32"/>
      <c r="G22" s="30"/>
      <c r="H22" s="30"/>
      <c r="I22" s="30"/>
      <c r="J22" s="30"/>
      <c r="K22" s="30"/>
      <c r="L22" s="47"/>
      <c r="M22" s="99"/>
      <c r="N22" s="100"/>
    </row>
    <row r="23" spans="1:14" s="101" customFormat="1" ht="22.5" customHeight="1">
      <c r="A23" s="97">
        <v>11</v>
      </c>
      <c r="B23" s="98" t="s">
        <v>255</v>
      </c>
      <c r="C23" s="36" t="s">
        <v>54</v>
      </c>
      <c r="D23" s="34" t="s">
        <v>129</v>
      </c>
      <c r="E23" s="28">
        <v>1</v>
      </c>
      <c r="F23" s="32">
        <v>30</v>
      </c>
      <c r="G23" s="30"/>
      <c r="H23" s="30"/>
      <c r="I23" s="30"/>
      <c r="J23" s="30">
        <v>2</v>
      </c>
      <c r="K23" s="30" t="s">
        <v>43</v>
      </c>
      <c r="L23" s="47"/>
      <c r="M23" s="99"/>
      <c r="N23" s="100"/>
    </row>
    <row r="24" spans="1:14" s="101" customFormat="1" ht="22.5" customHeight="1">
      <c r="A24" s="97">
        <v>12</v>
      </c>
      <c r="B24" s="98" t="s">
        <v>295</v>
      </c>
      <c r="C24" s="36" t="s">
        <v>172</v>
      </c>
      <c r="D24" s="290" t="s">
        <v>241</v>
      </c>
      <c r="E24" s="28">
        <v>4</v>
      </c>
      <c r="F24" s="30">
        <v>45</v>
      </c>
      <c r="G24" s="30">
        <v>2</v>
      </c>
      <c r="H24" s="30"/>
      <c r="I24" s="30"/>
      <c r="J24" s="30">
        <v>1</v>
      </c>
      <c r="K24" s="30" t="s">
        <v>46</v>
      </c>
      <c r="L24" s="30"/>
      <c r="M24" s="99"/>
      <c r="N24" s="100"/>
    </row>
    <row r="25" spans="1:14" s="101" customFormat="1" ht="22.5" customHeight="1">
      <c r="A25" s="97"/>
      <c r="B25" s="98"/>
      <c r="C25" s="36"/>
      <c r="D25" s="93" t="s">
        <v>127</v>
      </c>
      <c r="E25" s="28"/>
      <c r="F25" s="32"/>
      <c r="G25" s="30"/>
      <c r="H25" s="30"/>
      <c r="I25" s="30"/>
      <c r="J25" s="30"/>
      <c r="K25" s="30"/>
      <c r="L25" s="47"/>
      <c r="M25" s="99"/>
      <c r="N25" s="100"/>
    </row>
    <row r="26" spans="1:14" s="102" customFormat="1" ht="22.5" customHeight="1">
      <c r="A26" s="97">
        <v>13</v>
      </c>
      <c r="B26" s="98" t="s">
        <v>255</v>
      </c>
      <c r="C26" s="36" t="s">
        <v>54</v>
      </c>
      <c r="D26" s="34" t="s">
        <v>129</v>
      </c>
      <c r="E26" s="28">
        <v>1</v>
      </c>
      <c r="F26" s="32">
        <v>30</v>
      </c>
      <c r="G26" s="30"/>
      <c r="H26" s="30"/>
      <c r="I26" s="30"/>
      <c r="J26" s="30">
        <v>2</v>
      </c>
      <c r="K26" s="30" t="s">
        <v>43</v>
      </c>
      <c r="L26" s="47"/>
      <c r="M26" s="99"/>
      <c r="N26" s="100"/>
    </row>
    <row r="27" spans="1:14" s="102" customFormat="1" ht="22.5" customHeight="1">
      <c r="A27" s="97">
        <v>14</v>
      </c>
      <c r="B27" s="98" t="s">
        <v>300</v>
      </c>
      <c r="C27" s="36" t="s">
        <v>172</v>
      </c>
      <c r="D27" s="290" t="s">
        <v>242</v>
      </c>
      <c r="E27" s="28">
        <v>4</v>
      </c>
      <c r="F27" s="32">
        <v>45</v>
      </c>
      <c r="G27" s="30">
        <v>2</v>
      </c>
      <c r="H27" s="30"/>
      <c r="I27" s="30"/>
      <c r="J27" s="30">
        <v>1</v>
      </c>
      <c r="K27" s="30" t="s">
        <v>46</v>
      </c>
      <c r="L27" s="33"/>
      <c r="M27" s="99"/>
      <c r="N27" s="100"/>
    </row>
    <row r="28" spans="1:14" s="102" customFormat="1" ht="22.5" customHeight="1">
      <c r="A28" s="97"/>
      <c r="B28" s="98"/>
      <c r="C28" s="36"/>
      <c r="D28" s="93" t="s">
        <v>128</v>
      </c>
      <c r="E28" s="28"/>
      <c r="F28" s="32"/>
      <c r="G28" s="30"/>
      <c r="H28" s="30"/>
      <c r="I28" s="30"/>
      <c r="J28" s="30"/>
      <c r="K28" s="30"/>
      <c r="L28" s="47"/>
      <c r="M28" s="99"/>
      <c r="N28" s="100"/>
    </row>
    <row r="29" spans="1:13" ht="13.5">
      <c r="A29" s="97">
        <v>15</v>
      </c>
      <c r="B29" s="98" t="s">
        <v>255</v>
      </c>
      <c r="C29" s="36" t="s">
        <v>54</v>
      </c>
      <c r="D29" s="34" t="s">
        <v>129</v>
      </c>
      <c r="E29" s="28">
        <v>1</v>
      </c>
      <c r="F29" s="32">
        <v>30</v>
      </c>
      <c r="G29" s="30"/>
      <c r="H29" s="30"/>
      <c r="I29" s="30"/>
      <c r="J29" s="30">
        <v>2</v>
      </c>
      <c r="K29" s="30" t="s">
        <v>43</v>
      </c>
      <c r="L29" s="47"/>
      <c r="M29" s="99"/>
    </row>
    <row r="33" spans="6:12" ht="13.5">
      <c r="F33" s="235" t="s">
        <v>81</v>
      </c>
      <c r="G33" s="235"/>
      <c r="H33" s="235"/>
      <c r="I33" s="235"/>
      <c r="J33" s="235"/>
      <c r="K33" s="235"/>
      <c r="L33" s="235"/>
    </row>
    <row r="34" spans="6:12" ht="13.5">
      <c r="F34" s="235"/>
      <c r="G34" s="235"/>
      <c r="H34" s="235" t="s">
        <v>309</v>
      </c>
      <c r="I34" s="235"/>
      <c r="J34" s="235"/>
      <c r="K34" s="235"/>
      <c r="L34" s="235"/>
    </row>
  </sheetData>
  <sheetProtection/>
  <mergeCells count="14">
    <mergeCell ref="A1:M1"/>
    <mergeCell ref="A2:A4"/>
    <mergeCell ref="B2:B4"/>
    <mergeCell ref="C2:C4"/>
    <mergeCell ref="D2:D4"/>
    <mergeCell ref="E2:E4"/>
    <mergeCell ref="F2:F4"/>
    <mergeCell ref="G2:J2"/>
    <mergeCell ref="K2:K4"/>
    <mergeCell ref="L2:M3"/>
    <mergeCell ref="G3:G4"/>
    <mergeCell ref="H3:H4"/>
    <mergeCell ref="I3:I4"/>
    <mergeCell ref="J3:J4"/>
  </mergeCells>
  <printOptions horizontalCentered="1"/>
  <pageMargins left="0.17" right="0.16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4">
      <selection activeCell="F22" sqref="F22:H22"/>
    </sheetView>
  </sheetViews>
  <sheetFormatPr defaultColWidth="9.00390625" defaultRowHeight="13.5"/>
  <cols>
    <col min="4" max="4" width="12.25390625" style="0" customWidth="1"/>
  </cols>
  <sheetData>
    <row r="1" spans="1:8" ht="29.25" customHeight="1">
      <c r="A1" s="397" t="s">
        <v>235</v>
      </c>
      <c r="B1" s="397"/>
      <c r="C1" s="397"/>
      <c r="D1" s="397"/>
      <c r="E1" s="397"/>
      <c r="F1" s="397"/>
      <c r="G1" s="397"/>
      <c r="H1" s="397"/>
    </row>
    <row r="7" spans="2:7" ht="14.25">
      <c r="B7" s="399" t="s">
        <v>82</v>
      </c>
      <c r="C7" s="399"/>
      <c r="D7" s="399"/>
      <c r="E7" s="399"/>
      <c r="F7" s="399"/>
      <c r="G7" s="399"/>
    </row>
    <row r="8" spans="2:7" ht="14.25">
      <c r="B8" s="103"/>
      <c r="C8" s="104"/>
      <c r="D8" s="104"/>
      <c r="E8" s="96"/>
      <c r="F8" s="96"/>
      <c r="G8" s="96"/>
    </row>
    <row r="9" spans="2:7" ht="21.75" customHeight="1">
      <c r="B9" s="400" t="s">
        <v>83</v>
      </c>
      <c r="C9" s="400"/>
      <c r="D9" s="400"/>
      <c r="E9" s="395">
        <v>2420</v>
      </c>
      <c r="F9" s="395"/>
      <c r="G9" s="395"/>
    </row>
    <row r="10" spans="2:7" ht="21.75" customHeight="1">
      <c r="B10" s="396" t="s">
        <v>84</v>
      </c>
      <c r="C10" s="396"/>
      <c r="D10" s="396"/>
      <c r="E10" s="395">
        <v>2280</v>
      </c>
      <c r="F10" s="395"/>
      <c r="G10" s="395"/>
    </row>
    <row r="11" spans="2:7" ht="21.75" customHeight="1">
      <c r="B11" s="396" t="s">
        <v>85</v>
      </c>
      <c r="C11" s="396"/>
      <c r="D11" s="396"/>
      <c r="E11" s="395">
        <v>140</v>
      </c>
      <c r="F11" s="395"/>
      <c r="G11" s="395"/>
    </row>
    <row r="12" spans="2:7" ht="21.75" customHeight="1">
      <c r="B12" s="396" t="s">
        <v>86</v>
      </c>
      <c r="C12" s="396"/>
      <c r="D12" s="396"/>
      <c r="E12" s="395">
        <v>28</v>
      </c>
      <c r="F12" s="395"/>
      <c r="G12" s="395"/>
    </row>
    <row r="13" spans="2:7" ht="21.75" customHeight="1">
      <c r="B13" s="401" t="s">
        <v>87</v>
      </c>
      <c r="C13" s="402"/>
      <c r="D13" s="403"/>
      <c r="E13" s="404">
        <v>14</v>
      </c>
      <c r="F13" s="405"/>
      <c r="G13" s="406"/>
    </row>
    <row r="14" spans="2:7" ht="21.75" customHeight="1">
      <c r="B14" s="396" t="s">
        <v>88</v>
      </c>
      <c r="C14" s="396"/>
      <c r="D14" s="396"/>
      <c r="E14" s="395">
        <v>2</v>
      </c>
      <c r="F14" s="395"/>
      <c r="G14" s="395"/>
    </row>
    <row r="15" spans="2:7" ht="21.75" customHeight="1">
      <c r="B15" s="396" t="s">
        <v>89</v>
      </c>
      <c r="C15" s="396"/>
      <c r="D15" s="396"/>
      <c r="E15" s="395">
        <v>3</v>
      </c>
      <c r="F15" s="395"/>
      <c r="G15" s="395"/>
    </row>
    <row r="16" spans="2:7" ht="21.75" customHeight="1">
      <c r="B16" s="396" t="s">
        <v>90</v>
      </c>
      <c r="C16" s="396"/>
      <c r="D16" s="396"/>
      <c r="E16" s="395">
        <v>3</v>
      </c>
      <c r="F16" s="395"/>
      <c r="G16" s="395"/>
    </row>
    <row r="17" spans="2:7" ht="21.75" customHeight="1">
      <c r="B17" s="396" t="s">
        <v>91</v>
      </c>
      <c r="C17" s="396"/>
      <c r="D17" s="396"/>
      <c r="E17" s="395">
        <v>13</v>
      </c>
      <c r="F17" s="395"/>
      <c r="G17" s="395"/>
    </row>
    <row r="18" spans="2:7" ht="21.75" customHeight="1">
      <c r="B18" s="396" t="s">
        <v>92</v>
      </c>
      <c r="C18" s="396"/>
      <c r="D18" s="396"/>
      <c r="E18" s="395">
        <v>5</v>
      </c>
      <c r="F18" s="395"/>
      <c r="G18" s="395"/>
    </row>
    <row r="21" spans="5:11" ht="13.5">
      <c r="E21" s="236" t="s">
        <v>81</v>
      </c>
      <c r="F21" s="235"/>
      <c r="G21" s="235"/>
      <c r="H21" s="96"/>
      <c r="I21" s="96"/>
      <c r="J21" s="96"/>
      <c r="K21" s="96"/>
    </row>
    <row r="22" spans="5:11" ht="13.5">
      <c r="E22" s="235"/>
      <c r="F22" s="398" t="s">
        <v>309</v>
      </c>
      <c r="G22" s="312"/>
      <c r="H22" s="312"/>
      <c r="I22" s="96"/>
      <c r="J22" s="96"/>
      <c r="K22" s="96"/>
    </row>
  </sheetData>
  <sheetProtection/>
  <mergeCells count="23">
    <mergeCell ref="A1:H1"/>
    <mergeCell ref="F22:H22"/>
    <mergeCell ref="B7:G7"/>
    <mergeCell ref="B9:D9"/>
    <mergeCell ref="E9:G9"/>
    <mergeCell ref="B10:D10"/>
    <mergeCell ref="E10:G10"/>
    <mergeCell ref="B13:D13"/>
    <mergeCell ref="E13:G13"/>
    <mergeCell ref="B14:D14"/>
    <mergeCell ref="B11:D11"/>
    <mergeCell ref="E11:G11"/>
    <mergeCell ref="B12:D12"/>
    <mergeCell ref="E12:G12"/>
    <mergeCell ref="B15:D15"/>
    <mergeCell ref="E15:G15"/>
    <mergeCell ref="E16:G16"/>
    <mergeCell ref="B17:D17"/>
    <mergeCell ref="E17:G17"/>
    <mergeCell ref="B18:D18"/>
    <mergeCell ref="E18:G18"/>
    <mergeCell ref="E14:G14"/>
    <mergeCell ref="B16:D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246"/>
  <sheetViews>
    <sheetView zoomScalePageLayoutView="0" workbookViewId="0" topLeftCell="A154">
      <selection activeCell="AE141" sqref="AE141"/>
    </sheetView>
  </sheetViews>
  <sheetFormatPr defaultColWidth="9.00390625" defaultRowHeight="13.5"/>
  <cols>
    <col min="1" max="1" width="3.25390625" style="96" customWidth="1"/>
    <col min="2" max="2" width="5.625" style="96" customWidth="1"/>
    <col min="3" max="3" width="4.125" style="96" customWidth="1"/>
    <col min="4" max="4" width="28.50390625" style="96" customWidth="1"/>
    <col min="5" max="5" width="3.625" style="96" customWidth="1"/>
    <col min="6" max="6" width="4.375" style="96" customWidth="1"/>
    <col min="7" max="7" width="4.125" style="96" customWidth="1"/>
    <col min="8" max="9" width="3.375" style="96" customWidth="1"/>
    <col min="10" max="10" width="4.50390625" style="96" customWidth="1"/>
    <col min="11" max="11" width="3.375" style="96" customWidth="1"/>
    <col min="12" max="12" width="3.50390625" style="96" customWidth="1"/>
    <col min="13" max="13" width="8.375" style="96" customWidth="1"/>
    <col min="14" max="14" width="4.25390625" style="96" customWidth="1"/>
    <col min="15" max="16" width="4.125" style="96" customWidth="1"/>
    <col min="17" max="17" width="4.50390625" style="96" customWidth="1"/>
    <col min="18" max="20" width="5.625" style="0" customWidth="1"/>
    <col min="21" max="22" width="4.625" style="0" customWidth="1"/>
    <col min="23" max="23" width="5.50390625" style="151" customWidth="1"/>
    <col min="24" max="24" width="8.875" style="152" customWidth="1"/>
    <col min="25" max="25" width="6.00390625" style="152" customWidth="1"/>
    <col min="26" max="27" width="5.625" style="151" customWidth="1"/>
    <col min="28" max="28" width="4.25390625" style="0" customWidth="1"/>
    <col min="29" max="30" width="5.625" style="0" customWidth="1"/>
  </cols>
  <sheetData>
    <row r="1" spans="1:27" s="76" customFormat="1" ht="31.5" customHeight="1">
      <c r="A1" s="327" t="s">
        <v>235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W1" s="107"/>
      <c r="X1" s="108"/>
      <c r="Y1" s="108"/>
      <c r="Z1" s="107"/>
      <c r="AA1" s="107"/>
    </row>
    <row r="2" spans="1:28" s="77" customFormat="1" ht="31.5" customHeight="1">
      <c r="A2" s="380" t="s">
        <v>0</v>
      </c>
      <c r="B2" s="383" t="s">
        <v>24</v>
      </c>
      <c r="C2" s="386" t="s">
        <v>1</v>
      </c>
      <c r="D2" s="389" t="s">
        <v>2</v>
      </c>
      <c r="E2" s="392" t="s">
        <v>25</v>
      </c>
      <c r="F2" s="365" t="s">
        <v>3</v>
      </c>
      <c r="G2" s="368" t="s">
        <v>72</v>
      </c>
      <c r="H2" s="369"/>
      <c r="I2" s="369"/>
      <c r="J2" s="370"/>
      <c r="K2" s="371" t="s">
        <v>26</v>
      </c>
      <c r="L2" s="425" t="s">
        <v>27</v>
      </c>
      <c r="M2" s="426"/>
      <c r="N2" s="429" t="s">
        <v>28</v>
      </c>
      <c r="O2" s="430"/>
      <c r="P2" s="430"/>
      <c r="Q2" s="431"/>
      <c r="S2" s="411" t="s">
        <v>35</v>
      </c>
      <c r="T2" s="418" t="s">
        <v>75</v>
      </c>
      <c r="U2" s="409" t="s">
        <v>29</v>
      </c>
      <c r="V2" s="412" t="s">
        <v>30</v>
      </c>
      <c r="W2" s="419" t="s">
        <v>31</v>
      </c>
      <c r="X2" s="421" t="s">
        <v>74</v>
      </c>
      <c r="Y2" s="414" t="s">
        <v>73</v>
      </c>
      <c r="Z2" s="409" t="s">
        <v>32</v>
      </c>
      <c r="AA2" s="412" t="s">
        <v>33</v>
      </c>
      <c r="AB2" s="412" t="s">
        <v>34</v>
      </c>
    </row>
    <row r="3" spans="1:28" s="77" customFormat="1" ht="47.25" customHeight="1">
      <c r="A3" s="381"/>
      <c r="B3" s="384"/>
      <c r="C3" s="387"/>
      <c r="D3" s="390"/>
      <c r="E3" s="393"/>
      <c r="F3" s="366"/>
      <c r="G3" s="375" t="s">
        <v>4</v>
      </c>
      <c r="H3" s="375" t="s">
        <v>5</v>
      </c>
      <c r="I3" s="375" t="s">
        <v>18</v>
      </c>
      <c r="J3" s="377" t="s">
        <v>19</v>
      </c>
      <c r="K3" s="372"/>
      <c r="L3" s="427"/>
      <c r="M3" s="428"/>
      <c r="N3" s="424" t="s">
        <v>3</v>
      </c>
      <c r="O3" s="411" t="s">
        <v>35</v>
      </c>
      <c r="P3" s="411" t="s">
        <v>36</v>
      </c>
      <c r="Q3" s="411" t="s">
        <v>37</v>
      </c>
      <c r="S3" s="411"/>
      <c r="T3" s="418"/>
      <c r="U3" s="410"/>
      <c r="V3" s="413"/>
      <c r="W3" s="420"/>
      <c r="X3" s="422"/>
      <c r="Y3" s="415"/>
      <c r="Z3" s="410"/>
      <c r="AA3" s="413"/>
      <c r="AB3" s="413"/>
    </row>
    <row r="4" spans="1:28" s="77" customFormat="1" ht="67.5" customHeight="1">
      <c r="A4" s="382"/>
      <c r="B4" s="385"/>
      <c r="C4" s="388"/>
      <c r="D4" s="391"/>
      <c r="E4" s="394"/>
      <c r="F4" s="367"/>
      <c r="G4" s="376"/>
      <c r="H4" s="376"/>
      <c r="I4" s="376"/>
      <c r="J4" s="378"/>
      <c r="K4" s="373"/>
      <c r="L4" s="109" t="s">
        <v>38</v>
      </c>
      <c r="M4" s="110" t="s">
        <v>39</v>
      </c>
      <c r="N4" s="424"/>
      <c r="O4" s="411"/>
      <c r="P4" s="411"/>
      <c r="Q4" s="411"/>
      <c r="S4" s="411"/>
      <c r="T4" s="418"/>
      <c r="U4" s="410"/>
      <c r="V4" s="413"/>
      <c r="W4" s="420"/>
      <c r="X4" s="422"/>
      <c r="Y4" s="415"/>
      <c r="Z4" s="410"/>
      <c r="AA4" s="413"/>
      <c r="AB4" s="413"/>
    </row>
    <row r="5" spans="1:28" s="88" customFormat="1" ht="18" customHeight="1">
      <c r="A5" s="79">
        <v>1</v>
      </c>
      <c r="B5" s="80">
        <v>2</v>
      </c>
      <c r="C5" s="81">
        <v>3</v>
      </c>
      <c r="D5" s="82">
        <v>4</v>
      </c>
      <c r="E5" s="83">
        <v>5</v>
      </c>
      <c r="F5" s="84">
        <v>6</v>
      </c>
      <c r="G5" s="85">
        <v>7</v>
      </c>
      <c r="H5" s="85">
        <v>8</v>
      </c>
      <c r="I5" s="85">
        <v>9</v>
      </c>
      <c r="J5" s="86">
        <v>10</v>
      </c>
      <c r="K5" s="87">
        <v>11</v>
      </c>
      <c r="L5" s="80">
        <v>12</v>
      </c>
      <c r="M5" s="83">
        <v>13</v>
      </c>
      <c r="N5" s="80">
        <v>14</v>
      </c>
      <c r="O5" s="80">
        <v>15</v>
      </c>
      <c r="P5" s="80">
        <v>16</v>
      </c>
      <c r="Q5" s="80">
        <v>17</v>
      </c>
      <c r="S5" s="89">
        <v>18</v>
      </c>
      <c r="T5" s="111">
        <v>19</v>
      </c>
      <c r="U5" s="112">
        <v>20</v>
      </c>
      <c r="V5" s="89">
        <v>21</v>
      </c>
      <c r="W5" s="113">
        <v>22</v>
      </c>
      <c r="X5" s="113">
        <v>23</v>
      </c>
      <c r="Y5" s="114">
        <v>24</v>
      </c>
      <c r="Z5" s="115">
        <v>25</v>
      </c>
      <c r="AA5" s="113">
        <v>26</v>
      </c>
      <c r="AB5" s="89">
        <v>27</v>
      </c>
    </row>
    <row r="6" spans="1:28" s="88" customFormat="1" ht="18" customHeight="1">
      <c r="A6" s="80"/>
      <c r="B6" s="80"/>
      <c r="C6" s="80"/>
      <c r="D6" s="116" t="s">
        <v>40</v>
      </c>
      <c r="E6" s="117">
        <f>E30+E56+E82+E108+E134+E159+E184+E209</f>
        <v>240</v>
      </c>
      <c r="F6" s="117">
        <f>F30+F56+F82+F108+F134+F159+F184+F209</f>
        <v>2420</v>
      </c>
      <c r="G6" s="117">
        <f>(G30+G56+G82+G108+G134+G159+G184)*15+G209*10</f>
        <v>1200</v>
      </c>
      <c r="H6" s="117">
        <f>(H30+H56+H82+H108+H134+H159+H184)*15+H209*10</f>
        <v>75</v>
      </c>
      <c r="I6" s="117">
        <f>(I30+I56+I82+I108+I134+I159+I184)*15+I209*10</f>
        <v>165</v>
      </c>
      <c r="J6" s="117">
        <f>(J30+J56+J82+J108+J134+J159+J184)*15+J209*10</f>
        <v>980</v>
      </c>
      <c r="K6" s="118"/>
      <c r="L6" s="119"/>
      <c r="M6" s="120">
        <f>M30+M56+M82+M108+M134+M159+M184+M209</f>
        <v>30.5</v>
      </c>
      <c r="N6" s="117">
        <f>N30+N56+N82+N108+N134+N159+N184+N209+270</f>
        <v>3980</v>
      </c>
      <c r="O6" s="117">
        <f>O30+O56+O82+O108+O134+O159+O184+O209</f>
        <v>1470</v>
      </c>
      <c r="P6" s="117">
        <f>P30+P56+P82+P108+P134+P159+P184+P209</f>
        <v>710</v>
      </c>
      <c r="Q6" s="117">
        <f>Q30+Q56+Q82+Q108+Q134+Q159+Q184+Q209+270</f>
        <v>1800</v>
      </c>
      <c r="R6" s="121"/>
      <c r="S6" s="122"/>
      <c r="T6" s="123"/>
      <c r="U6" s="124"/>
      <c r="V6" s="125"/>
      <c r="W6" s="125"/>
      <c r="X6" s="126"/>
      <c r="Y6" s="127"/>
      <c r="Z6" s="124"/>
      <c r="AA6" s="125"/>
      <c r="AB6" s="89"/>
    </row>
    <row r="7" spans="1:28" s="88" customFormat="1" ht="18" customHeight="1">
      <c r="A7" s="80"/>
      <c r="B7" s="80"/>
      <c r="C7" s="80"/>
      <c r="D7" s="82"/>
      <c r="E7" s="80"/>
      <c r="F7" s="80"/>
      <c r="G7" s="80"/>
      <c r="H7" s="80"/>
      <c r="I7" s="80"/>
      <c r="J7" s="80"/>
      <c r="K7" s="89"/>
      <c r="L7" s="80"/>
      <c r="M7" s="90"/>
      <c r="N7" s="80"/>
      <c r="O7" s="282"/>
      <c r="P7" s="80"/>
      <c r="Q7" s="80"/>
      <c r="S7" s="89"/>
      <c r="T7" s="111"/>
      <c r="U7" s="112"/>
      <c r="V7" s="89"/>
      <c r="W7" s="113"/>
      <c r="X7" s="128"/>
      <c r="Y7" s="129"/>
      <c r="Z7" s="115"/>
      <c r="AA7" s="113"/>
      <c r="AB7" s="89"/>
    </row>
    <row r="8" spans="1:28" s="96" customFormat="1" ht="13.5">
      <c r="A8" s="91" t="s">
        <v>23</v>
      </c>
      <c r="B8" s="92" t="s">
        <v>23</v>
      </c>
      <c r="C8" s="92" t="s">
        <v>23</v>
      </c>
      <c r="D8" s="93" t="s">
        <v>41</v>
      </c>
      <c r="E8" s="91" t="s">
        <v>23</v>
      </c>
      <c r="F8" s="91"/>
      <c r="G8" s="91"/>
      <c r="H8" s="91"/>
      <c r="I8" s="91"/>
      <c r="J8" s="91"/>
      <c r="K8" s="91"/>
      <c r="L8" s="91"/>
      <c r="M8" s="94"/>
      <c r="N8" s="91"/>
      <c r="O8" s="91"/>
      <c r="P8" s="91"/>
      <c r="Q8" s="91"/>
      <c r="R8" s="95"/>
      <c r="S8" s="130"/>
      <c r="T8" s="131"/>
      <c r="U8" s="132"/>
      <c r="V8" s="130"/>
      <c r="W8" s="133"/>
      <c r="X8" s="134"/>
      <c r="Y8" s="135"/>
      <c r="Z8" s="136"/>
      <c r="AA8" s="133"/>
      <c r="AB8" s="130"/>
    </row>
    <row r="9" spans="1:28" s="141" customFormat="1" ht="13.5">
      <c r="A9" s="91"/>
      <c r="B9" s="92"/>
      <c r="C9" s="92"/>
      <c r="D9" s="137" t="s">
        <v>42</v>
      </c>
      <c r="E9" s="91"/>
      <c r="F9" s="91"/>
      <c r="G9" s="91"/>
      <c r="H9" s="91"/>
      <c r="I9" s="91"/>
      <c r="J9" s="91"/>
      <c r="K9" s="91"/>
      <c r="L9" s="91"/>
      <c r="M9" s="94"/>
      <c r="N9" s="138"/>
      <c r="O9" s="139"/>
      <c r="P9" s="91"/>
      <c r="Q9" s="91"/>
      <c r="R9" s="95"/>
      <c r="S9" s="174">
        <f>O30</f>
        <v>235</v>
      </c>
      <c r="T9" s="175"/>
      <c r="U9" s="160"/>
      <c r="V9" s="97"/>
      <c r="W9" s="150"/>
      <c r="X9" s="176">
        <v>200</v>
      </c>
      <c r="Y9" s="177"/>
      <c r="Z9" s="178"/>
      <c r="AA9" s="174">
        <v>30</v>
      </c>
      <c r="AB9" s="91"/>
    </row>
    <row r="10" spans="1:30" s="101" customFormat="1" ht="22.5" customHeight="1">
      <c r="A10" s="97">
        <v>1</v>
      </c>
      <c r="B10" s="98"/>
      <c r="C10" s="166">
        <v>27</v>
      </c>
      <c r="D10" s="167" t="s">
        <v>156</v>
      </c>
      <c r="E10" s="28">
        <f aca="true" t="shared" si="0" ref="E10:E17">AB10</f>
        <v>6</v>
      </c>
      <c r="F10" s="32">
        <f aca="true" t="shared" si="1" ref="F10:F17">(G10+H10+I10+J10)*15</f>
        <v>60</v>
      </c>
      <c r="G10" s="166">
        <v>2</v>
      </c>
      <c r="H10" s="166">
        <v>2</v>
      </c>
      <c r="I10" s="166"/>
      <c r="J10" s="166"/>
      <c r="K10" s="166" t="s">
        <v>44</v>
      </c>
      <c r="L10" s="166"/>
      <c r="M10" s="154">
        <f aca="true" t="shared" si="2" ref="M10:M17">IF(L10="кп",3,IF(L10="кр",2,IF(L10="кз",1,IF(L10="р",0.5,""))))</f>
      </c>
      <c r="N10" s="138">
        <f aca="true" t="shared" si="3" ref="N10:N17">SUM(O10:Q10)</f>
        <v>95</v>
      </c>
      <c r="O10" s="139">
        <f aca="true" t="shared" si="4" ref="O10:O17">T10</f>
        <v>45</v>
      </c>
      <c r="P10" s="97">
        <f aca="true" t="shared" si="5" ref="P10:P17">IF(L10="кп",60,IF(L10="кр",40,IF(L10="кз",20,IF(L10="р",10,0))))</f>
        <v>0</v>
      </c>
      <c r="Q10" s="97">
        <f aca="true" t="shared" si="6" ref="Q10:Q17">Y10</f>
        <v>50</v>
      </c>
      <c r="R10" s="100"/>
      <c r="S10" s="97">
        <f aca="true" t="shared" si="7" ref="S10:S17">F10*$S$9/$F$30</f>
        <v>44.76190476190476</v>
      </c>
      <c r="T10" s="139">
        <f aca="true" t="shared" si="8" ref="T10:T17">INT(S10+0.5)</f>
        <v>45</v>
      </c>
      <c r="U10" s="179">
        <f aca="true" t="shared" si="9" ref="U10:U17">SUM(G10:J10)</f>
        <v>4</v>
      </c>
      <c r="V10" s="97">
        <f aca="true" t="shared" si="10" ref="V10:V17">IF(K10="то",2,IF(K10="и",3,IF(K10="к",1,0)))</f>
        <v>3</v>
      </c>
      <c r="W10" s="145">
        <f aca="true" t="shared" si="11" ref="W10:W17">U10*V10</f>
        <v>12</v>
      </c>
      <c r="X10" s="154">
        <f aca="true" t="shared" si="12" ref="X10:X17">$X$9*W10/$W$30</f>
        <v>50</v>
      </c>
      <c r="Y10" s="139">
        <f aca="true" t="shared" si="13" ref="Y10:Y17">INT(X10+0.5)</f>
        <v>50</v>
      </c>
      <c r="Z10" s="180">
        <f aca="true" t="shared" si="14" ref="Z10:Z17">F10+N10</f>
        <v>155</v>
      </c>
      <c r="AA10" s="181">
        <f aca="true" t="shared" si="15" ref="AA10:AA17">$AA$9*Z10/$Z$30</f>
        <v>5.8125</v>
      </c>
      <c r="AB10" s="28">
        <f aca="true" t="shared" si="16" ref="AB10:AB17">INT(AA10+0.5)</f>
        <v>6</v>
      </c>
      <c r="AD10" s="142"/>
    </row>
    <row r="11" spans="1:30" s="101" customFormat="1" ht="15">
      <c r="A11" s="97">
        <v>2</v>
      </c>
      <c r="B11" s="98"/>
      <c r="C11" s="166">
        <v>24</v>
      </c>
      <c r="D11" s="167" t="s">
        <v>157</v>
      </c>
      <c r="E11" s="28">
        <f t="shared" si="0"/>
        <v>5</v>
      </c>
      <c r="F11" s="32">
        <f t="shared" si="1"/>
        <v>45</v>
      </c>
      <c r="G11" s="166">
        <v>1</v>
      </c>
      <c r="H11" s="166"/>
      <c r="I11" s="166"/>
      <c r="J11" s="166">
        <v>2</v>
      </c>
      <c r="K11" s="166" t="s">
        <v>46</v>
      </c>
      <c r="L11" s="166" t="s">
        <v>45</v>
      </c>
      <c r="M11" s="154">
        <f t="shared" si="2"/>
        <v>1</v>
      </c>
      <c r="N11" s="138">
        <f t="shared" si="3"/>
        <v>79</v>
      </c>
      <c r="O11" s="139">
        <f t="shared" si="4"/>
        <v>34</v>
      </c>
      <c r="P11" s="97">
        <f t="shared" si="5"/>
        <v>20</v>
      </c>
      <c r="Q11" s="97">
        <f t="shared" si="6"/>
        <v>25</v>
      </c>
      <c r="R11" s="100"/>
      <c r="S11" s="97">
        <f t="shared" si="7"/>
        <v>33.57142857142857</v>
      </c>
      <c r="T11" s="139">
        <f t="shared" si="8"/>
        <v>34</v>
      </c>
      <c r="U11" s="179">
        <f t="shared" si="9"/>
        <v>3</v>
      </c>
      <c r="V11" s="97">
        <f t="shared" si="10"/>
        <v>2</v>
      </c>
      <c r="W11" s="145">
        <f t="shared" si="11"/>
        <v>6</v>
      </c>
      <c r="X11" s="154">
        <f t="shared" si="12"/>
        <v>25</v>
      </c>
      <c r="Y11" s="139">
        <f t="shared" si="13"/>
        <v>25</v>
      </c>
      <c r="Z11" s="180">
        <f t="shared" si="14"/>
        <v>124</v>
      </c>
      <c r="AA11" s="181">
        <f t="shared" si="15"/>
        <v>4.65</v>
      </c>
      <c r="AB11" s="28">
        <f t="shared" si="16"/>
        <v>5</v>
      </c>
      <c r="AD11" s="142"/>
    </row>
    <row r="12" spans="1:30" s="101" customFormat="1" ht="22.5" customHeight="1">
      <c r="A12" s="97">
        <v>3</v>
      </c>
      <c r="B12" s="98"/>
      <c r="C12" s="166">
        <v>28</v>
      </c>
      <c r="D12" s="167" t="s">
        <v>158</v>
      </c>
      <c r="E12" s="28">
        <f t="shared" si="0"/>
        <v>7</v>
      </c>
      <c r="F12" s="32">
        <f t="shared" si="1"/>
        <v>75</v>
      </c>
      <c r="G12" s="166">
        <v>2</v>
      </c>
      <c r="H12" s="166"/>
      <c r="I12" s="166"/>
      <c r="J12" s="166">
        <v>3</v>
      </c>
      <c r="K12" s="166" t="s">
        <v>46</v>
      </c>
      <c r="L12" s="166" t="s">
        <v>45</v>
      </c>
      <c r="M12" s="154">
        <f t="shared" si="2"/>
        <v>1</v>
      </c>
      <c r="N12" s="138">
        <f t="shared" si="3"/>
        <v>118</v>
      </c>
      <c r="O12" s="139">
        <f t="shared" si="4"/>
        <v>56</v>
      </c>
      <c r="P12" s="97">
        <f t="shared" si="5"/>
        <v>20</v>
      </c>
      <c r="Q12" s="97">
        <f t="shared" si="6"/>
        <v>42</v>
      </c>
      <c r="R12" s="100"/>
      <c r="S12" s="97">
        <f t="shared" si="7"/>
        <v>55.95238095238095</v>
      </c>
      <c r="T12" s="139">
        <f t="shared" si="8"/>
        <v>56</v>
      </c>
      <c r="U12" s="179">
        <f t="shared" si="9"/>
        <v>5</v>
      </c>
      <c r="V12" s="97">
        <f t="shared" si="10"/>
        <v>2</v>
      </c>
      <c r="W12" s="145">
        <f t="shared" si="11"/>
        <v>10</v>
      </c>
      <c r="X12" s="154">
        <f t="shared" si="12"/>
        <v>41.666666666666664</v>
      </c>
      <c r="Y12" s="139">
        <f t="shared" si="13"/>
        <v>42</v>
      </c>
      <c r="Z12" s="180">
        <f t="shared" si="14"/>
        <v>193</v>
      </c>
      <c r="AA12" s="181">
        <f t="shared" si="15"/>
        <v>7.2375</v>
      </c>
      <c r="AB12" s="28">
        <f t="shared" si="16"/>
        <v>7</v>
      </c>
      <c r="AD12" s="143"/>
    </row>
    <row r="13" spans="1:30" s="101" customFormat="1" ht="25.5" customHeight="1">
      <c r="A13" s="97">
        <v>4</v>
      </c>
      <c r="B13" s="98"/>
      <c r="C13" s="166">
        <v>6</v>
      </c>
      <c r="D13" s="167" t="s">
        <v>159</v>
      </c>
      <c r="E13" s="28">
        <f t="shared" si="0"/>
        <v>6</v>
      </c>
      <c r="F13" s="32">
        <f t="shared" si="1"/>
        <v>60</v>
      </c>
      <c r="G13" s="166">
        <v>2</v>
      </c>
      <c r="H13" s="166"/>
      <c r="I13" s="166">
        <v>2</v>
      </c>
      <c r="J13" s="166"/>
      <c r="K13" s="166" t="s">
        <v>44</v>
      </c>
      <c r="L13" s="166"/>
      <c r="M13" s="154">
        <f t="shared" si="2"/>
      </c>
      <c r="N13" s="138">
        <f t="shared" si="3"/>
        <v>95</v>
      </c>
      <c r="O13" s="139">
        <f t="shared" si="4"/>
        <v>45</v>
      </c>
      <c r="P13" s="97">
        <f t="shared" si="5"/>
        <v>0</v>
      </c>
      <c r="Q13" s="97">
        <f t="shared" si="6"/>
        <v>50</v>
      </c>
      <c r="R13" s="100"/>
      <c r="S13" s="97">
        <f t="shared" si="7"/>
        <v>44.76190476190476</v>
      </c>
      <c r="T13" s="139">
        <f t="shared" si="8"/>
        <v>45</v>
      </c>
      <c r="U13" s="179">
        <f t="shared" si="9"/>
        <v>4</v>
      </c>
      <c r="V13" s="97">
        <f t="shared" si="10"/>
        <v>3</v>
      </c>
      <c r="W13" s="145">
        <f t="shared" si="11"/>
        <v>12</v>
      </c>
      <c r="X13" s="154">
        <f t="shared" si="12"/>
        <v>50</v>
      </c>
      <c r="Y13" s="139">
        <f t="shared" si="13"/>
        <v>50</v>
      </c>
      <c r="Z13" s="180">
        <f t="shared" si="14"/>
        <v>155</v>
      </c>
      <c r="AA13" s="181">
        <f t="shared" si="15"/>
        <v>5.8125</v>
      </c>
      <c r="AB13" s="28">
        <f t="shared" si="16"/>
        <v>6</v>
      </c>
      <c r="AD13" s="143"/>
    </row>
    <row r="14" spans="1:30" s="101" customFormat="1" ht="25.5" customHeight="1">
      <c r="A14" s="97">
        <v>5</v>
      </c>
      <c r="B14" s="98"/>
      <c r="C14" s="166">
        <v>24</v>
      </c>
      <c r="D14" s="167" t="s">
        <v>160</v>
      </c>
      <c r="E14" s="28">
        <f t="shared" si="0"/>
        <v>4</v>
      </c>
      <c r="F14" s="32">
        <f t="shared" si="1"/>
        <v>45</v>
      </c>
      <c r="G14" s="166">
        <v>1</v>
      </c>
      <c r="H14" s="166"/>
      <c r="I14" s="166">
        <v>2</v>
      </c>
      <c r="J14" s="166"/>
      <c r="K14" s="166" t="s">
        <v>46</v>
      </c>
      <c r="L14" s="166" t="s">
        <v>161</v>
      </c>
      <c r="M14" s="154">
        <f t="shared" si="2"/>
        <v>0.5</v>
      </c>
      <c r="N14" s="138">
        <f t="shared" si="3"/>
        <v>68</v>
      </c>
      <c r="O14" s="139">
        <f t="shared" si="4"/>
        <v>33</v>
      </c>
      <c r="P14" s="97">
        <f t="shared" si="5"/>
        <v>10</v>
      </c>
      <c r="Q14" s="97">
        <f t="shared" si="6"/>
        <v>25</v>
      </c>
      <c r="R14" s="100"/>
      <c r="S14" s="97">
        <f t="shared" si="7"/>
        <v>33.57142857142857</v>
      </c>
      <c r="T14" s="286">
        <v>33</v>
      </c>
      <c r="U14" s="179">
        <f t="shared" si="9"/>
        <v>3</v>
      </c>
      <c r="V14" s="97">
        <f t="shared" si="10"/>
        <v>2</v>
      </c>
      <c r="W14" s="145">
        <f t="shared" si="11"/>
        <v>6</v>
      </c>
      <c r="X14" s="154">
        <f t="shared" si="12"/>
        <v>25</v>
      </c>
      <c r="Y14" s="139">
        <f t="shared" si="13"/>
        <v>25</v>
      </c>
      <c r="Z14" s="180">
        <f t="shared" si="14"/>
        <v>113</v>
      </c>
      <c r="AA14" s="181">
        <f t="shared" si="15"/>
        <v>4.2375</v>
      </c>
      <c r="AB14" s="28">
        <f t="shared" si="16"/>
        <v>4</v>
      </c>
      <c r="AD14" s="143"/>
    </row>
    <row r="15" spans="1:30" s="101" customFormat="1" ht="25.5" customHeight="1">
      <c r="A15" s="97">
        <v>6</v>
      </c>
      <c r="B15" s="98"/>
      <c r="C15" s="166"/>
      <c r="D15" s="167"/>
      <c r="E15" s="28">
        <f t="shared" si="0"/>
        <v>0</v>
      </c>
      <c r="F15" s="32">
        <f t="shared" si="1"/>
        <v>0</v>
      </c>
      <c r="G15" s="166"/>
      <c r="H15" s="166"/>
      <c r="I15" s="166"/>
      <c r="J15" s="166"/>
      <c r="K15" s="166"/>
      <c r="L15" s="166"/>
      <c r="M15" s="154">
        <f t="shared" si="2"/>
      </c>
      <c r="N15" s="138">
        <f t="shared" si="3"/>
        <v>0</v>
      </c>
      <c r="O15" s="139">
        <f t="shared" si="4"/>
        <v>0</v>
      </c>
      <c r="P15" s="97">
        <f t="shared" si="5"/>
        <v>0</v>
      </c>
      <c r="Q15" s="97">
        <f t="shared" si="6"/>
        <v>0</v>
      </c>
      <c r="R15" s="100"/>
      <c r="S15" s="97">
        <f t="shared" si="7"/>
        <v>0</v>
      </c>
      <c r="T15" s="139">
        <f t="shared" si="8"/>
        <v>0</v>
      </c>
      <c r="U15" s="179">
        <f t="shared" si="9"/>
        <v>0</v>
      </c>
      <c r="V15" s="97">
        <f t="shared" si="10"/>
        <v>0</v>
      </c>
      <c r="W15" s="145">
        <f t="shared" si="11"/>
        <v>0</v>
      </c>
      <c r="X15" s="154">
        <f t="shared" si="12"/>
        <v>0</v>
      </c>
      <c r="Y15" s="139">
        <f t="shared" si="13"/>
        <v>0</v>
      </c>
      <c r="Z15" s="180">
        <f t="shared" si="14"/>
        <v>0</v>
      </c>
      <c r="AA15" s="181">
        <f t="shared" si="15"/>
        <v>0</v>
      </c>
      <c r="AB15" s="28">
        <f t="shared" si="16"/>
        <v>0</v>
      </c>
      <c r="AD15" s="143"/>
    </row>
    <row r="16" spans="1:30" s="101" customFormat="1" ht="25.5" customHeight="1">
      <c r="A16" s="97">
        <v>7</v>
      </c>
      <c r="B16" s="98"/>
      <c r="C16" s="166"/>
      <c r="D16" s="167"/>
      <c r="E16" s="28">
        <f t="shared" si="0"/>
        <v>0</v>
      </c>
      <c r="F16" s="32">
        <f t="shared" si="1"/>
        <v>0</v>
      </c>
      <c r="G16" s="166"/>
      <c r="H16" s="166"/>
      <c r="I16" s="166"/>
      <c r="J16" s="166"/>
      <c r="K16" s="166"/>
      <c r="L16" s="166"/>
      <c r="M16" s="154">
        <f t="shared" si="2"/>
      </c>
      <c r="N16" s="138">
        <f t="shared" si="3"/>
        <v>0</v>
      </c>
      <c r="O16" s="139">
        <f t="shared" si="4"/>
        <v>0</v>
      </c>
      <c r="P16" s="97">
        <f t="shared" si="5"/>
        <v>0</v>
      </c>
      <c r="Q16" s="97">
        <f t="shared" si="6"/>
        <v>0</v>
      </c>
      <c r="R16" s="100"/>
      <c r="S16" s="97">
        <f t="shared" si="7"/>
        <v>0</v>
      </c>
      <c r="T16" s="139">
        <f t="shared" si="8"/>
        <v>0</v>
      </c>
      <c r="U16" s="179">
        <f t="shared" si="9"/>
        <v>0</v>
      </c>
      <c r="V16" s="97">
        <f t="shared" si="10"/>
        <v>0</v>
      </c>
      <c r="W16" s="145">
        <f t="shared" si="11"/>
        <v>0</v>
      </c>
      <c r="X16" s="154">
        <f t="shared" si="12"/>
        <v>0</v>
      </c>
      <c r="Y16" s="139">
        <f t="shared" si="13"/>
        <v>0</v>
      </c>
      <c r="Z16" s="180">
        <f t="shared" si="14"/>
        <v>0</v>
      </c>
      <c r="AA16" s="181">
        <f t="shared" si="15"/>
        <v>0</v>
      </c>
      <c r="AB16" s="28">
        <f t="shared" si="16"/>
        <v>0</v>
      </c>
      <c r="AD16" s="143"/>
    </row>
    <row r="17" spans="1:30" s="101" customFormat="1" ht="25.5" customHeight="1">
      <c r="A17" s="97">
        <v>8</v>
      </c>
      <c r="B17" s="98"/>
      <c r="C17" s="166"/>
      <c r="D17" s="167"/>
      <c r="E17" s="28">
        <f t="shared" si="0"/>
        <v>0</v>
      </c>
      <c r="F17" s="32">
        <f t="shared" si="1"/>
        <v>0</v>
      </c>
      <c r="G17" s="166"/>
      <c r="H17" s="166"/>
      <c r="I17" s="166"/>
      <c r="J17" s="166"/>
      <c r="K17" s="166"/>
      <c r="L17" s="166"/>
      <c r="M17" s="154">
        <f t="shared" si="2"/>
      </c>
      <c r="N17" s="138">
        <f t="shared" si="3"/>
        <v>0</v>
      </c>
      <c r="O17" s="139">
        <f t="shared" si="4"/>
        <v>0</v>
      </c>
      <c r="P17" s="97">
        <f t="shared" si="5"/>
        <v>0</v>
      </c>
      <c r="Q17" s="97">
        <f t="shared" si="6"/>
        <v>0</v>
      </c>
      <c r="R17" s="100"/>
      <c r="S17" s="97">
        <f t="shared" si="7"/>
        <v>0</v>
      </c>
      <c r="T17" s="139">
        <f t="shared" si="8"/>
        <v>0</v>
      </c>
      <c r="U17" s="179">
        <f t="shared" si="9"/>
        <v>0</v>
      </c>
      <c r="V17" s="97">
        <f t="shared" si="10"/>
        <v>0</v>
      </c>
      <c r="W17" s="145">
        <f t="shared" si="11"/>
        <v>0</v>
      </c>
      <c r="X17" s="154">
        <f t="shared" si="12"/>
        <v>0</v>
      </c>
      <c r="Y17" s="139">
        <f t="shared" si="13"/>
        <v>0</v>
      </c>
      <c r="Z17" s="180">
        <f t="shared" si="14"/>
        <v>0</v>
      </c>
      <c r="AA17" s="181">
        <f t="shared" si="15"/>
        <v>0</v>
      </c>
      <c r="AB17" s="28">
        <f t="shared" si="16"/>
        <v>0</v>
      </c>
      <c r="AD17" s="143"/>
    </row>
    <row r="18" spans="1:30" s="101" customFormat="1" ht="22.5" customHeight="1">
      <c r="A18" s="97"/>
      <c r="B18" s="98"/>
      <c r="C18" s="98"/>
      <c r="D18" s="144" t="s">
        <v>48</v>
      </c>
      <c r="E18" s="28"/>
      <c r="F18" s="30"/>
      <c r="G18" s="97"/>
      <c r="H18" s="97"/>
      <c r="I18" s="97"/>
      <c r="J18" s="97"/>
      <c r="K18" s="97"/>
      <c r="L18" s="97"/>
      <c r="M18" s="99"/>
      <c r="N18" s="145"/>
      <c r="O18" s="139"/>
      <c r="P18" s="140"/>
      <c r="Q18" s="99"/>
      <c r="R18" s="100"/>
      <c r="S18" s="97"/>
      <c r="T18" s="139"/>
      <c r="U18" s="179"/>
      <c r="V18" s="97"/>
      <c r="W18" s="145"/>
      <c r="X18" s="154"/>
      <c r="Y18" s="157"/>
      <c r="Z18" s="180"/>
      <c r="AA18" s="181"/>
      <c r="AB18" s="28"/>
      <c r="AD18" s="143"/>
    </row>
    <row r="19" spans="1:30" s="102" customFormat="1" ht="22.5" customHeight="1">
      <c r="A19" s="36" t="s">
        <v>49</v>
      </c>
      <c r="B19" s="36"/>
      <c r="C19" s="168">
        <v>20</v>
      </c>
      <c r="D19" s="169" t="s">
        <v>162</v>
      </c>
      <c r="E19" s="28">
        <f>AB19</f>
        <v>2</v>
      </c>
      <c r="F19" s="32">
        <f>(G19+H19+I19+J19)*15</f>
        <v>30</v>
      </c>
      <c r="G19" s="170"/>
      <c r="H19" s="170"/>
      <c r="I19" s="170"/>
      <c r="J19" s="170">
        <v>2</v>
      </c>
      <c r="K19" s="170" t="s">
        <v>43</v>
      </c>
      <c r="L19" s="171"/>
      <c r="M19" s="99">
        <f>IF(L19="кп",3,IF(L19="кр",2,IF(L19="кз",1,IF(L19="р",0.5,""))))</f>
      </c>
      <c r="N19" s="138">
        <f>SUM(O20:Q20)</f>
        <v>30</v>
      </c>
      <c r="O19" s="139">
        <f>T19</f>
        <v>22</v>
      </c>
      <c r="P19" s="97">
        <f>IF(L19="кп",60,IF(L19="кр",40,IF(L19="кз",20,IF(L19="р",10,0))))</f>
        <v>0</v>
      </c>
      <c r="Q19" s="97">
        <f>Y19</f>
        <v>8</v>
      </c>
      <c r="R19" s="100"/>
      <c r="S19" s="97">
        <f>F19*$S$9/$F$30</f>
        <v>22.38095238095238</v>
      </c>
      <c r="T19" s="139">
        <f>INT(S19+0.5)</f>
        <v>22</v>
      </c>
      <c r="U19" s="179">
        <f>SUM(G19:J19)</f>
        <v>2</v>
      </c>
      <c r="V19" s="97">
        <f>IF(K19="то",2,IF(K19="и",3,IF(K19="к",1,0)))</f>
        <v>1</v>
      </c>
      <c r="W19" s="145">
        <f>U19*V19</f>
        <v>2</v>
      </c>
      <c r="X19" s="154">
        <f>$X$9*W19/$W$30</f>
        <v>8.333333333333334</v>
      </c>
      <c r="Y19" s="139">
        <f>INT(X19+0.5)</f>
        <v>8</v>
      </c>
      <c r="Z19" s="180">
        <f>F19+N19</f>
        <v>60</v>
      </c>
      <c r="AA19" s="181">
        <f>$AA$9*Z19/$Z$30</f>
        <v>2.25</v>
      </c>
      <c r="AB19" s="28">
        <f>INT(AA19+0.5)</f>
        <v>2</v>
      </c>
      <c r="AD19" s="143"/>
    </row>
    <row r="20" spans="1:30" s="102" customFormat="1" ht="22.5" customHeight="1">
      <c r="A20" s="36" t="s">
        <v>50</v>
      </c>
      <c r="B20" s="36"/>
      <c r="C20" s="168">
        <v>20</v>
      </c>
      <c r="D20" s="169" t="s">
        <v>163</v>
      </c>
      <c r="E20" s="28">
        <f>AB20</f>
        <v>2</v>
      </c>
      <c r="F20" s="32">
        <f>(G20+H20+I20+J20)*15</f>
        <v>30</v>
      </c>
      <c r="G20" s="170"/>
      <c r="H20" s="170"/>
      <c r="I20" s="170"/>
      <c r="J20" s="170">
        <v>2</v>
      </c>
      <c r="K20" s="170" t="s">
        <v>43</v>
      </c>
      <c r="L20" s="171"/>
      <c r="M20" s="99">
        <f>IF(L20="кп",3,IF(L20="кр",2,IF(L20="кз",1,IF(L20="р",0.5,""))))</f>
      </c>
      <c r="N20" s="138">
        <f>SUM(O20:Q20)</f>
        <v>30</v>
      </c>
      <c r="O20" s="139">
        <f>T20</f>
        <v>22</v>
      </c>
      <c r="P20" s="97">
        <f>IF(L20="кп",60,IF(L20="кр",40,IF(L20="кз",20,IF(L20="р",10,0))))</f>
        <v>0</v>
      </c>
      <c r="Q20" s="97">
        <f>Y20</f>
        <v>8</v>
      </c>
      <c r="R20" s="100"/>
      <c r="S20" s="97">
        <f>F20*$S$9/$F$30</f>
        <v>22.38095238095238</v>
      </c>
      <c r="T20" s="139">
        <f>INT(S20+0.5)</f>
        <v>22</v>
      </c>
      <c r="U20" s="179">
        <f>SUM(G20:J20)</f>
        <v>2</v>
      </c>
      <c r="V20" s="97">
        <f>IF(K20="то",2,IF(K20="и",3,IF(K20="к",1,0)))</f>
        <v>1</v>
      </c>
      <c r="W20" s="145">
        <f>U20*V20</f>
        <v>2</v>
      </c>
      <c r="X20" s="154">
        <f>$X$9*W20/$W$30</f>
        <v>8.333333333333334</v>
      </c>
      <c r="Y20" s="139">
        <f>INT(X20+0.5)</f>
        <v>8</v>
      </c>
      <c r="Z20" s="180">
        <f>F20+N20</f>
        <v>60</v>
      </c>
      <c r="AA20" s="181">
        <f>$AA$9*Z20/$Z$30</f>
        <v>2.25</v>
      </c>
      <c r="AB20" s="28">
        <f>INT(AA20+0.5)</f>
        <v>2</v>
      </c>
      <c r="AD20" s="143"/>
    </row>
    <row r="21" spans="1:30" s="102" customFormat="1" ht="22.5" customHeight="1">
      <c r="A21" s="36" t="s">
        <v>51</v>
      </c>
      <c r="B21" s="36"/>
      <c r="C21" s="168">
        <v>20</v>
      </c>
      <c r="D21" s="169" t="s">
        <v>164</v>
      </c>
      <c r="E21" s="28">
        <f>AB21</f>
        <v>2</v>
      </c>
      <c r="F21" s="32">
        <f>(G21+H21+I21+J21)*15</f>
        <v>30</v>
      </c>
      <c r="G21" s="170"/>
      <c r="H21" s="170"/>
      <c r="I21" s="170"/>
      <c r="J21" s="170">
        <v>2</v>
      </c>
      <c r="K21" s="170" t="s">
        <v>43</v>
      </c>
      <c r="L21" s="171"/>
      <c r="M21" s="99">
        <f>IF(L21="кп",3,IF(L21="кр",2,IF(L21="кз",1,IF(L21="р",0.5,""))))</f>
      </c>
      <c r="N21" s="138">
        <f>SUM(O21:Q21)</f>
        <v>30</v>
      </c>
      <c r="O21" s="139">
        <f>T21</f>
        <v>22</v>
      </c>
      <c r="P21" s="97">
        <f>IF(L21="кп",60,IF(L21="кр",40,IF(L21="кз",20,IF(L21="р",10,0))))</f>
        <v>0</v>
      </c>
      <c r="Q21" s="97">
        <f>Y21</f>
        <v>8</v>
      </c>
      <c r="R21" s="100"/>
      <c r="S21" s="97">
        <f>F21*$S$9/$F$30</f>
        <v>22.38095238095238</v>
      </c>
      <c r="T21" s="139">
        <f>INT(S21+0.5)</f>
        <v>22</v>
      </c>
      <c r="U21" s="179">
        <f>SUM(G21:J21)</f>
        <v>2</v>
      </c>
      <c r="V21" s="97">
        <f>IF(K21="то",2,IF(K21="и",3,IF(K21="к",1,0)))</f>
        <v>1</v>
      </c>
      <c r="W21" s="145">
        <f>U21*V21</f>
        <v>2</v>
      </c>
      <c r="X21" s="154">
        <f>$X$9*W21/$W$30</f>
        <v>8.333333333333334</v>
      </c>
      <c r="Y21" s="139">
        <f>INT(X21+0.5)</f>
        <v>8</v>
      </c>
      <c r="Z21" s="180">
        <f>F21+N21</f>
        <v>60</v>
      </c>
      <c r="AA21" s="181">
        <f>$AA$9*Z21/$Z$30</f>
        <v>2.25</v>
      </c>
      <c r="AB21" s="28">
        <f>INT(AA21+0.5)</f>
        <v>2</v>
      </c>
      <c r="AD21" s="143"/>
    </row>
    <row r="22" spans="1:30" s="102" customFormat="1" ht="22.5" customHeight="1">
      <c r="A22" s="36" t="s">
        <v>52</v>
      </c>
      <c r="B22" s="36"/>
      <c r="C22" s="168">
        <v>20</v>
      </c>
      <c r="D22" s="169" t="s">
        <v>165</v>
      </c>
      <c r="E22" s="28">
        <f>AB22</f>
        <v>2</v>
      </c>
      <c r="F22" s="32">
        <f>(G22+H22+I22+J22)*15</f>
        <v>30</v>
      </c>
      <c r="G22" s="170"/>
      <c r="H22" s="170"/>
      <c r="I22" s="170"/>
      <c r="J22" s="170">
        <v>2</v>
      </c>
      <c r="K22" s="170" t="s">
        <v>43</v>
      </c>
      <c r="L22" s="171"/>
      <c r="M22" s="154">
        <f>IF(L22="кп",3,IF(L22="кр",2,IF(L22="кз",1,IF(L22="р",0.5,""))))</f>
      </c>
      <c r="N22" s="138">
        <f>SUM(O22:Q22)</f>
        <v>30</v>
      </c>
      <c r="O22" s="139">
        <f>T22</f>
        <v>22</v>
      </c>
      <c r="P22" s="97">
        <f>IF(L22="кп",60,IF(L22="кр",40,IF(L22="кз",20,IF(L22="р",10,0))))</f>
        <v>0</v>
      </c>
      <c r="Q22" s="97">
        <f>Y22</f>
        <v>8</v>
      </c>
      <c r="R22" s="100"/>
      <c r="S22" s="97">
        <f>F22*$S$9/$F$30</f>
        <v>22.38095238095238</v>
      </c>
      <c r="T22" s="139">
        <f>INT(S22+0.5)</f>
        <v>22</v>
      </c>
      <c r="U22" s="179">
        <f>SUM(G22:J22)</f>
        <v>2</v>
      </c>
      <c r="V22" s="97">
        <f>IF(K22="то",2,IF(K22="и",3,IF(K22="к",1,0)))</f>
        <v>1</v>
      </c>
      <c r="W22" s="145">
        <f>U22*V22</f>
        <v>2</v>
      </c>
      <c r="X22" s="154">
        <f>$X$9*W22/$W$30</f>
        <v>8.333333333333334</v>
      </c>
      <c r="Y22" s="139">
        <f>INT(X22+0.5)</f>
        <v>8</v>
      </c>
      <c r="Z22" s="180">
        <f>F22+N22</f>
        <v>60</v>
      </c>
      <c r="AA22" s="181">
        <f>$AA$9*Z22/$Z$30</f>
        <v>2.25</v>
      </c>
      <c r="AB22" s="28">
        <f>INT(AA22+0.5)</f>
        <v>2</v>
      </c>
      <c r="AD22" s="143"/>
    </row>
    <row r="23" spans="1:30" s="102" customFormat="1" ht="22.5" customHeight="1">
      <c r="A23" s="36" t="s">
        <v>115</v>
      </c>
      <c r="B23" s="36"/>
      <c r="C23" s="168"/>
      <c r="D23" s="169"/>
      <c r="E23" s="28">
        <f>AB23</f>
        <v>0</v>
      </c>
      <c r="F23" s="32">
        <f>(G23+H23+I23+J23)*15</f>
        <v>0</v>
      </c>
      <c r="G23" s="170"/>
      <c r="H23" s="170"/>
      <c r="I23" s="170"/>
      <c r="J23" s="170"/>
      <c r="K23" s="170"/>
      <c r="L23" s="171"/>
      <c r="M23" s="154">
        <f>IF(L23="кп",3,IF(L23="кр",2,IF(L23="кз",1,IF(L23="р",0.5,""))))</f>
      </c>
      <c r="N23" s="138">
        <f>SUM(O23:Q23)</f>
        <v>0</v>
      </c>
      <c r="O23" s="139">
        <f>T23</f>
        <v>0</v>
      </c>
      <c r="P23" s="97">
        <f>IF(L23="кп",60,IF(L23="кр",40,IF(L23="кз",20,IF(L23="р",10,0))))</f>
        <v>0</v>
      </c>
      <c r="Q23" s="97">
        <f>Y23</f>
        <v>0</v>
      </c>
      <c r="R23" s="100"/>
      <c r="S23" s="97">
        <f>F23*$S$9/$F$30</f>
        <v>0</v>
      </c>
      <c r="T23" s="139">
        <f>INT(S23+0.5)</f>
        <v>0</v>
      </c>
      <c r="U23" s="179">
        <f>SUM(G23:J23)</f>
        <v>0</v>
      </c>
      <c r="V23" s="97">
        <f>IF(K23="то",2,IF(K23="и",3,IF(K23="к",1,0)))</f>
        <v>0</v>
      </c>
      <c r="W23" s="145">
        <f>U23*V23</f>
        <v>0</v>
      </c>
      <c r="X23" s="154">
        <f>$X$9*W23/$W$30</f>
        <v>0</v>
      </c>
      <c r="Y23" s="139">
        <f>INT(X23+0.5)</f>
        <v>0</v>
      </c>
      <c r="Z23" s="180">
        <f>F23+N23</f>
        <v>0</v>
      </c>
      <c r="AA23" s="181">
        <f>$AA$9*Z23/$Z$30</f>
        <v>0</v>
      </c>
      <c r="AB23" s="28">
        <f>INT(AA23+0.5)</f>
        <v>0</v>
      </c>
      <c r="AD23" s="143"/>
    </row>
    <row r="24" spans="1:30" s="102" customFormat="1" ht="22.5" customHeight="1">
      <c r="A24" s="36"/>
      <c r="B24" s="36"/>
      <c r="C24" s="36"/>
      <c r="D24" s="46" t="s">
        <v>48</v>
      </c>
      <c r="E24" s="28"/>
      <c r="F24" s="32"/>
      <c r="G24" s="30"/>
      <c r="H24" s="30"/>
      <c r="I24" s="30"/>
      <c r="J24" s="30"/>
      <c r="K24" s="30"/>
      <c r="L24" s="33"/>
      <c r="M24" s="99">
        <f aca="true" t="shared" si="17" ref="M24:M29">IF(L24="кп",3,IF(L24="кр",2,IF(L24="кз",1,IF(L24="р",0.5,""))))</f>
      </c>
      <c r="N24" s="138"/>
      <c r="O24" s="139"/>
      <c r="P24" s="140"/>
      <c r="Q24" s="97"/>
      <c r="R24" s="100"/>
      <c r="S24" s="97"/>
      <c r="T24" s="139"/>
      <c r="U24" s="182"/>
      <c r="V24" s="97"/>
      <c r="W24" s="145"/>
      <c r="X24" s="154"/>
      <c r="Y24" s="139"/>
      <c r="Z24" s="183"/>
      <c r="AA24" s="181"/>
      <c r="AB24" s="28"/>
      <c r="AD24" s="143"/>
    </row>
    <row r="25" spans="1:30" s="102" customFormat="1" ht="22.5" customHeight="1">
      <c r="A25" s="36" t="s">
        <v>93</v>
      </c>
      <c r="B25" s="36"/>
      <c r="C25" s="168"/>
      <c r="D25" s="169"/>
      <c r="E25" s="28">
        <f>AB25</f>
        <v>0</v>
      </c>
      <c r="F25" s="32">
        <f>(G25+H25+I25+J25)*15</f>
        <v>0</v>
      </c>
      <c r="G25" s="170"/>
      <c r="H25" s="170"/>
      <c r="I25" s="170"/>
      <c r="J25" s="170"/>
      <c r="K25" s="170"/>
      <c r="L25" s="171"/>
      <c r="M25" s="99">
        <f t="shared" si="17"/>
      </c>
      <c r="N25" s="138">
        <f>SUM(O25:Q25)</f>
        <v>0</v>
      </c>
      <c r="O25" s="139">
        <f>T25</f>
        <v>0</v>
      </c>
      <c r="P25" s="97">
        <f>IF(L25="кп",60,IF(L25="кр",40,IF(L25="кз",20,IF(L25="р",10,0))))</f>
        <v>0</v>
      </c>
      <c r="Q25" s="97">
        <f>Y25</f>
        <v>0</v>
      </c>
      <c r="R25" s="100"/>
      <c r="S25" s="97">
        <f>F25*$S$9/$F$30</f>
        <v>0</v>
      </c>
      <c r="T25" s="139">
        <f>INT(S25+0.5)</f>
        <v>0</v>
      </c>
      <c r="U25" s="179">
        <f>SUM(G25:J25)</f>
        <v>0</v>
      </c>
      <c r="V25" s="97">
        <f>IF(K25="то",2,IF(K25="и",3,IF(K25="к",1,0)))</f>
        <v>0</v>
      </c>
      <c r="W25" s="145">
        <f>U25*V25</f>
        <v>0</v>
      </c>
      <c r="X25" s="154">
        <f>$X$9*W25/$W$30</f>
        <v>0</v>
      </c>
      <c r="Y25" s="139">
        <f>INT(X25+0.5)</f>
        <v>0</v>
      </c>
      <c r="Z25" s="180">
        <f>F25+N25</f>
        <v>0</v>
      </c>
      <c r="AA25" s="181">
        <f>$AA$9*Z25/$Z$30</f>
        <v>0</v>
      </c>
      <c r="AB25" s="28">
        <f>INT(AA25+0.5)</f>
        <v>0</v>
      </c>
      <c r="AD25" s="143"/>
    </row>
    <row r="26" spans="1:30" s="102" customFormat="1" ht="22.5" customHeight="1">
      <c r="A26" s="36" t="s">
        <v>94</v>
      </c>
      <c r="B26" s="36"/>
      <c r="C26" s="168"/>
      <c r="D26" s="169"/>
      <c r="E26" s="28">
        <f>AB26</f>
        <v>0</v>
      </c>
      <c r="F26" s="32">
        <f>(G26+H26+I26+J26)*15</f>
        <v>0</v>
      </c>
      <c r="G26" s="170"/>
      <c r="H26" s="170"/>
      <c r="I26" s="170"/>
      <c r="J26" s="170"/>
      <c r="K26" s="170"/>
      <c r="L26" s="171"/>
      <c r="M26" s="99">
        <f t="shared" si="17"/>
      </c>
      <c r="N26" s="138">
        <f>SUM(O26:Q26)</f>
        <v>0</v>
      </c>
      <c r="O26" s="139">
        <f>T26</f>
        <v>0</v>
      </c>
      <c r="P26" s="97">
        <f>IF(L26="кп",60,IF(L26="кр",40,IF(L26="кз",20,IF(L26="р",10,0))))</f>
        <v>0</v>
      </c>
      <c r="Q26" s="97">
        <f>Y26</f>
        <v>0</v>
      </c>
      <c r="R26" s="100"/>
      <c r="S26" s="97">
        <f>F26*$S$9/$F$30</f>
        <v>0</v>
      </c>
      <c r="T26" s="139">
        <f>INT(S26+0.5)</f>
        <v>0</v>
      </c>
      <c r="U26" s="179">
        <f>SUM(G26:J26)</f>
        <v>0</v>
      </c>
      <c r="V26" s="97">
        <f>IF(K26="то",2,IF(K26="и",3,IF(K26="к",1,0)))</f>
        <v>0</v>
      </c>
      <c r="W26" s="145">
        <f>U26*V26</f>
        <v>0</v>
      </c>
      <c r="X26" s="154">
        <f>$X$9*W26/$W$30</f>
        <v>0</v>
      </c>
      <c r="Y26" s="139">
        <f>INT(X26+0.5)</f>
        <v>0</v>
      </c>
      <c r="Z26" s="180">
        <f>F26+N26</f>
        <v>0</v>
      </c>
      <c r="AA26" s="181">
        <f>$AA$9*Z26/$Z$30</f>
        <v>0</v>
      </c>
      <c r="AB26" s="28">
        <f>INT(AA26+0.5)</f>
        <v>0</v>
      </c>
      <c r="AD26" s="143"/>
    </row>
    <row r="27" spans="1:30" s="102" customFormat="1" ht="22.5" customHeight="1">
      <c r="A27" s="36" t="s">
        <v>95</v>
      </c>
      <c r="B27" s="36"/>
      <c r="C27" s="168"/>
      <c r="D27" s="169"/>
      <c r="E27" s="28">
        <f>AB27</f>
        <v>0</v>
      </c>
      <c r="F27" s="32">
        <f>(G27+H27+I27+J27)*15</f>
        <v>0</v>
      </c>
      <c r="G27" s="170"/>
      <c r="H27" s="170"/>
      <c r="I27" s="170"/>
      <c r="J27" s="170"/>
      <c r="K27" s="170"/>
      <c r="L27" s="171"/>
      <c r="M27" s="99">
        <f t="shared" si="17"/>
      </c>
      <c r="N27" s="138">
        <f>SUM(O27:Q27)</f>
        <v>0</v>
      </c>
      <c r="O27" s="139">
        <f>T27</f>
        <v>0</v>
      </c>
      <c r="P27" s="97">
        <f>IF(L27="кп",60,IF(L27="кр",40,IF(L27="кз",20,IF(L27="р",10,0))))</f>
        <v>0</v>
      </c>
      <c r="Q27" s="97">
        <f>Y27</f>
        <v>0</v>
      </c>
      <c r="R27" s="100"/>
      <c r="S27" s="97">
        <f>F27*$S$9/$F$30</f>
        <v>0</v>
      </c>
      <c r="T27" s="139">
        <f>INT(S27+0.5)</f>
        <v>0</v>
      </c>
      <c r="U27" s="179">
        <f>SUM(G27:J27)</f>
        <v>0</v>
      </c>
      <c r="V27" s="97">
        <f>IF(K27="то",2,IF(K27="и",3,IF(K27="к",1,0)))</f>
        <v>0</v>
      </c>
      <c r="W27" s="145">
        <f>U27*V27</f>
        <v>0</v>
      </c>
      <c r="X27" s="154">
        <f>$X$9*W27/$W$30</f>
        <v>0</v>
      </c>
      <c r="Y27" s="139">
        <f>INT(X27+0.5)</f>
        <v>0</v>
      </c>
      <c r="Z27" s="180">
        <f>F27+N27</f>
        <v>0</v>
      </c>
      <c r="AA27" s="181">
        <f>$AA$9*Z27/$Z$30</f>
        <v>0</v>
      </c>
      <c r="AB27" s="28">
        <f>INT(AA27+0.5)</f>
        <v>0</v>
      </c>
      <c r="AD27" s="143"/>
    </row>
    <row r="28" spans="1:30" s="102" customFormat="1" ht="22.5" customHeight="1">
      <c r="A28" s="36" t="s">
        <v>96</v>
      </c>
      <c r="B28" s="36"/>
      <c r="C28" s="168"/>
      <c r="D28" s="169"/>
      <c r="E28" s="28">
        <f>AB28</f>
        <v>0</v>
      </c>
      <c r="F28" s="32">
        <f>(G28+H28+I28+J28)*15</f>
        <v>0</v>
      </c>
      <c r="G28" s="170"/>
      <c r="H28" s="170"/>
      <c r="I28" s="170"/>
      <c r="J28" s="170"/>
      <c r="K28" s="170"/>
      <c r="L28" s="171"/>
      <c r="M28" s="99">
        <f t="shared" si="17"/>
      </c>
      <c r="N28" s="138">
        <f>SUM(O28:Q28)</f>
        <v>0</v>
      </c>
      <c r="O28" s="139">
        <f>T28</f>
        <v>0</v>
      </c>
      <c r="P28" s="97">
        <f>IF(L28="кп",60,IF(L28="кр",40,IF(L28="кз",20,IF(L28="р",10,0))))</f>
        <v>0</v>
      </c>
      <c r="Q28" s="97">
        <f>Y28</f>
        <v>0</v>
      </c>
      <c r="R28" s="100"/>
      <c r="S28" s="97">
        <f>F28*$S$9/$F$30</f>
        <v>0</v>
      </c>
      <c r="T28" s="139">
        <f>INT(S28+0.5)</f>
        <v>0</v>
      </c>
      <c r="U28" s="179">
        <f>SUM(G28:J28)</f>
        <v>0</v>
      </c>
      <c r="V28" s="97">
        <f>IF(K28="то",2,IF(K28="и",3,IF(K28="к",1,0)))</f>
        <v>0</v>
      </c>
      <c r="W28" s="145">
        <f>U28*V28</f>
        <v>0</v>
      </c>
      <c r="X28" s="154">
        <f>$X$9*W28/$W$30</f>
        <v>0</v>
      </c>
      <c r="Y28" s="139">
        <f>INT(X28+0.5)</f>
        <v>0</v>
      </c>
      <c r="Z28" s="180">
        <f>F28+N28</f>
        <v>0</v>
      </c>
      <c r="AA28" s="181">
        <f>$AA$9*Z28/$Z$30</f>
        <v>0</v>
      </c>
      <c r="AB28" s="28">
        <f>INT(AA28+0.5)</f>
        <v>0</v>
      </c>
      <c r="AD28" s="143"/>
    </row>
    <row r="29" spans="1:30" s="102" customFormat="1" ht="22.5" customHeight="1">
      <c r="A29" s="36" t="s">
        <v>116</v>
      </c>
      <c r="B29" s="36"/>
      <c r="C29" s="168"/>
      <c r="D29" s="169"/>
      <c r="E29" s="28">
        <f>AB29</f>
        <v>0</v>
      </c>
      <c r="F29" s="32">
        <f>(G29+H29+I29+J29)*15</f>
        <v>0</v>
      </c>
      <c r="G29" s="170"/>
      <c r="H29" s="170"/>
      <c r="I29" s="170"/>
      <c r="J29" s="170"/>
      <c r="K29" s="170"/>
      <c r="L29" s="171"/>
      <c r="M29" s="99">
        <f t="shared" si="17"/>
      </c>
      <c r="N29" s="138">
        <f>SUM(O29:Q29)</f>
        <v>0</v>
      </c>
      <c r="O29" s="139">
        <f>T29</f>
        <v>0</v>
      </c>
      <c r="P29" s="97">
        <f>IF(L29="кп",60,IF(L29="кр",40,IF(L29="кз",20,IF(L29="р",10,0))))</f>
        <v>0</v>
      </c>
      <c r="Q29" s="97">
        <f>Y29</f>
        <v>0</v>
      </c>
      <c r="R29" s="100"/>
      <c r="S29" s="97">
        <f>F29*$S$9/$F$30</f>
        <v>0</v>
      </c>
      <c r="T29" s="139">
        <f>INT(S29+0.5)</f>
        <v>0</v>
      </c>
      <c r="U29" s="179">
        <f>SUM(G29:J29)</f>
        <v>0</v>
      </c>
      <c r="V29" s="97">
        <f>IF(K29="то",2,IF(K29="и",3,IF(K29="к",1,0)))</f>
        <v>0</v>
      </c>
      <c r="W29" s="145">
        <f>U29*V29</f>
        <v>0</v>
      </c>
      <c r="X29" s="154">
        <f>$X$9*W29/$W$30</f>
        <v>0</v>
      </c>
      <c r="Y29" s="139">
        <f>INT(X29+0.5)</f>
        <v>0</v>
      </c>
      <c r="Z29" s="180">
        <f>F29+N29</f>
        <v>0</v>
      </c>
      <c r="AA29" s="181">
        <f>$AA$9*Z29/$Z$30</f>
        <v>0</v>
      </c>
      <c r="AB29" s="28">
        <f>INT(AA29+0.5)</f>
        <v>0</v>
      </c>
      <c r="AD29" s="143"/>
    </row>
    <row r="30" spans="1:28" s="101" customFormat="1" ht="43.5" customHeight="1">
      <c r="A30" s="408" t="s">
        <v>53</v>
      </c>
      <c r="B30" s="408"/>
      <c r="C30" s="408"/>
      <c r="D30" s="408"/>
      <c r="E30" s="29">
        <f aca="true" t="shared" si="18" ref="E30:J30">SUM(E10:E19)+E25</f>
        <v>30</v>
      </c>
      <c r="F30" s="38">
        <f t="shared" si="18"/>
        <v>315</v>
      </c>
      <c r="G30" s="29">
        <f t="shared" si="18"/>
        <v>8</v>
      </c>
      <c r="H30" s="29">
        <f t="shared" si="18"/>
        <v>2</v>
      </c>
      <c r="I30" s="29">
        <f t="shared" si="18"/>
        <v>4</v>
      </c>
      <c r="J30" s="29">
        <f t="shared" si="18"/>
        <v>7</v>
      </c>
      <c r="K30" s="173" t="s">
        <v>113</v>
      </c>
      <c r="L30" s="173" t="s">
        <v>166</v>
      </c>
      <c r="M30" s="164">
        <f>SUM(M10:M19,M25)</f>
        <v>2.5</v>
      </c>
      <c r="N30" s="146">
        <f>800-F30</f>
        <v>485</v>
      </c>
      <c r="O30" s="148">
        <f>800-F30-P30-Q30</f>
        <v>235</v>
      </c>
      <c r="P30" s="146">
        <f>SUM(P10:P19)+P25</f>
        <v>50</v>
      </c>
      <c r="Q30" s="146">
        <f>SUM(Q10:Q19)+Q25</f>
        <v>200</v>
      </c>
      <c r="R30" s="100"/>
      <c r="S30" s="146">
        <f aca="true" t="shared" si="19" ref="S30:AB30">SUM(S10:S19)+S25</f>
        <v>234.99999999999997</v>
      </c>
      <c r="T30" s="146">
        <f t="shared" si="19"/>
        <v>235</v>
      </c>
      <c r="U30" s="149">
        <f t="shared" si="19"/>
        <v>21</v>
      </c>
      <c r="V30" s="29">
        <f t="shared" si="19"/>
        <v>13</v>
      </c>
      <c r="W30" s="29">
        <f t="shared" si="19"/>
        <v>48</v>
      </c>
      <c r="X30" s="149">
        <f t="shared" si="19"/>
        <v>200</v>
      </c>
      <c r="Y30" s="148">
        <f t="shared" si="19"/>
        <v>200</v>
      </c>
      <c r="Z30" s="148">
        <f t="shared" si="19"/>
        <v>800</v>
      </c>
      <c r="AA30" s="148">
        <f t="shared" si="19"/>
        <v>30</v>
      </c>
      <c r="AB30" s="148">
        <f t="shared" si="19"/>
        <v>30</v>
      </c>
    </row>
    <row r="31" spans="1:28" s="102" customFormat="1" ht="27.75" customHeight="1">
      <c r="A31" s="30"/>
      <c r="B31" s="36"/>
      <c r="C31" s="36" t="s">
        <v>54</v>
      </c>
      <c r="D31" s="40" t="s">
        <v>55</v>
      </c>
      <c r="E31" s="30">
        <v>1</v>
      </c>
      <c r="F31" s="30">
        <v>30</v>
      </c>
      <c r="G31" s="30"/>
      <c r="H31" s="30"/>
      <c r="I31" s="30"/>
      <c r="J31" s="30">
        <v>2</v>
      </c>
      <c r="K31" s="30" t="s">
        <v>43</v>
      </c>
      <c r="L31" s="30"/>
      <c r="M31" s="99"/>
      <c r="N31" s="150"/>
      <c r="O31" s="91"/>
      <c r="P31" s="97"/>
      <c r="Q31" s="97"/>
      <c r="R31" s="100"/>
      <c r="S31" s="97"/>
      <c r="T31" s="139"/>
      <c r="U31" s="156"/>
      <c r="V31" s="97"/>
      <c r="W31" s="145"/>
      <c r="X31" s="154"/>
      <c r="Y31" s="157"/>
      <c r="Z31" s="180"/>
      <c r="AA31" s="145"/>
      <c r="AB31" s="97"/>
    </row>
    <row r="32" spans="1:28" s="102" customFormat="1" ht="15" customHeight="1">
      <c r="A32" s="30"/>
      <c r="B32" s="36"/>
      <c r="C32" s="36"/>
      <c r="D32" s="40"/>
      <c r="E32" s="30"/>
      <c r="F32" s="30"/>
      <c r="G32" s="30"/>
      <c r="H32" s="30"/>
      <c r="I32" s="30"/>
      <c r="J32" s="30"/>
      <c r="K32" s="30"/>
      <c r="L32" s="30"/>
      <c r="M32" s="99"/>
      <c r="N32" s="150"/>
      <c r="O32" s="91"/>
      <c r="P32" s="97"/>
      <c r="Q32" s="97"/>
      <c r="R32" s="100"/>
      <c r="S32" s="97"/>
      <c r="T32" s="139"/>
      <c r="U32" s="156"/>
      <c r="V32" s="97"/>
      <c r="W32" s="145"/>
      <c r="X32" s="154"/>
      <c r="Y32" s="157"/>
      <c r="Z32" s="180"/>
      <c r="AA32" s="145"/>
      <c r="AB32" s="97"/>
    </row>
    <row r="33" spans="1:28" s="102" customFormat="1" ht="15" customHeight="1">
      <c r="A33" s="30"/>
      <c r="B33" s="36"/>
      <c r="C33" s="36"/>
      <c r="D33" s="40"/>
      <c r="E33" s="30"/>
      <c r="F33" s="30"/>
      <c r="G33" s="30"/>
      <c r="H33" s="30"/>
      <c r="I33" s="30"/>
      <c r="J33" s="30"/>
      <c r="K33" s="30"/>
      <c r="L33" s="30"/>
      <c r="M33" s="99"/>
      <c r="N33" s="150"/>
      <c r="O33" s="91"/>
      <c r="P33" s="97"/>
      <c r="Q33" s="97"/>
      <c r="R33" s="100"/>
      <c r="S33" s="97"/>
      <c r="T33" s="139"/>
      <c r="U33" s="156"/>
      <c r="V33" s="97"/>
      <c r="W33" s="145"/>
      <c r="X33" s="154"/>
      <c r="Y33" s="157"/>
      <c r="Z33" s="180"/>
      <c r="AA33" s="145"/>
      <c r="AB33" s="97"/>
    </row>
    <row r="34" spans="1:28" s="96" customFormat="1" ht="13.5">
      <c r="A34" s="31" t="s">
        <v>23</v>
      </c>
      <c r="B34" s="41" t="s">
        <v>23</v>
      </c>
      <c r="C34" s="41" t="s">
        <v>23</v>
      </c>
      <c r="D34" s="43" t="s">
        <v>56</v>
      </c>
      <c r="E34" s="31" t="s">
        <v>23</v>
      </c>
      <c r="F34" s="31"/>
      <c r="G34" s="31"/>
      <c r="H34" s="31"/>
      <c r="I34" s="31"/>
      <c r="J34" s="31"/>
      <c r="K34" s="31"/>
      <c r="L34" s="31"/>
      <c r="M34" s="94"/>
      <c r="N34" s="91"/>
      <c r="O34" s="91"/>
      <c r="P34" s="91"/>
      <c r="Q34" s="91"/>
      <c r="R34" s="95"/>
      <c r="S34" s="91"/>
      <c r="T34" s="159"/>
      <c r="U34" s="160"/>
      <c r="V34" s="91"/>
      <c r="W34" s="150"/>
      <c r="X34" s="94"/>
      <c r="Y34" s="161"/>
      <c r="Z34" s="178"/>
      <c r="AA34" s="150"/>
      <c r="AB34" s="91"/>
    </row>
    <row r="35" spans="1:28" s="141" customFormat="1" ht="13.5">
      <c r="A35" s="31"/>
      <c r="B35" s="41"/>
      <c r="C35" s="41"/>
      <c r="D35" s="45" t="s">
        <v>42</v>
      </c>
      <c r="E35" s="31"/>
      <c r="F35" s="31"/>
      <c r="G35" s="31"/>
      <c r="H35" s="31"/>
      <c r="I35" s="31"/>
      <c r="J35" s="31"/>
      <c r="K35" s="31"/>
      <c r="L35" s="31"/>
      <c r="M35" s="94"/>
      <c r="N35" s="138"/>
      <c r="O35" s="97"/>
      <c r="P35" s="91"/>
      <c r="Q35" s="91"/>
      <c r="R35" s="95"/>
      <c r="S35" s="174">
        <f>O56</f>
        <v>245</v>
      </c>
      <c r="T35" s="175"/>
      <c r="U35" s="160"/>
      <c r="V35" s="97"/>
      <c r="W35" s="150"/>
      <c r="X35" s="176">
        <v>200</v>
      </c>
      <c r="Y35" s="177"/>
      <c r="Z35" s="178"/>
      <c r="AA35" s="174">
        <v>30</v>
      </c>
      <c r="AB35" s="91"/>
    </row>
    <row r="36" spans="1:30" s="101" customFormat="1" ht="22.5" customHeight="1">
      <c r="A36" s="30">
        <v>1</v>
      </c>
      <c r="B36" s="36"/>
      <c r="C36" s="166">
        <v>2</v>
      </c>
      <c r="D36" s="167" t="s">
        <v>167</v>
      </c>
      <c r="E36" s="28">
        <f aca="true" t="shared" si="20" ref="E36:E43">AB36</f>
        <v>9</v>
      </c>
      <c r="F36" s="32">
        <f aca="true" t="shared" si="21" ref="F36:F43">(G36+H36+I36+J36)*15</f>
        <v>90</v>
      </c>
      <c r="G36" s="166">
        <v>3</v>
      </c>
      <c r="H36" s="166"/>
      <c r="I36" s="166"/>
      <c r="J36" s="166">
        <v>3</v>
      </c>
      <c r="K36" s="166" t="s">
        <v>44</v>
      </c>
      <c r="L36" s="166"/>
      <c r="M36" s="154">
        <f>IF(L36="кп",3,IF(L36="кр",2,IF(L36="кз",1,IF(L36="р",0.5,""))))</f>
      </c>
      <c r="N36" s="138">
        <f aca="true" t="shared" si="22" ref="N36:N43">SUM(O36:Q36)</f>
        <v>138</v>
      </c>
      <c r="O36" s="97">
        <f aca="true" t="shared" si="23" ref="O36:O43">T36</f>
        <v>70</v>
      </c>
      <c r="P36" s="97">
        <f aca="true" t="shared" si="24" ref="P36:P43">IF(L36="кп",60,IF(L36="кр",40,IF(L36="кз",20,IF(L36="р",10,0))))</f>
        <v>0</v>
      </c>
      <c r="Q36" s="97">
        <f aca="true" t="shared" si="25" ref="Q36:Q43">Y36</f>
        <v>68</v>
      </c>
      <c r="R36" s="100"/>
      <c r="S36" s="97">
        <f aca="true" t="shared" si="26" ref="S36:S43">F36*$S$35/$F$56</f>
        <v>70</v>
      </c>
      <c r="T36" s="139">
        <f aca="true" t="shared" si="27" ref="T36:T43">INT(S36+0.5)</f>
        <v>70</v>
      </c>
      <c r="U36" s="179">
        <f aca="true" t="shared" si="28" ref="U36:U43">SUM(G36:J36)</f>
        <v>6</v>
      </c>
      <c r="V36" s="97">
        <f aca="true" t="shared" si="29" ref="V36:V43">IF(K36="то",2,IF(K36="и",3,IF(K36="к",1,0)))</f>
        <v>3</v>
      </c>
      <c r="W36" s="145">
        <f aca="true" t="shared" si="30" ref="W36:W43">U36*V36</f>
        <v>18</v>
      </c>
      <c r="X36" s="154">
        <f aca="true" t="shared" si="31" ref="X36:X43">$X$35*W36/$W$56</f>
        <v>67.9245283018868</v>
      </c>
      <c r="Y36" s="139">
        <f aca="true" t="shared" si="32" ref="Y36:Y43">INT(X36+0.5)</f>
        <v>68</v>
      </c>
      <c r="Z36" s="180">
        <f aca="true" t="shared" si="33" ref="Z36:Z43">F36+N36</f>
        <v>228</v>
      </c>
      <c r="AA36" s="181">
        <f aca="true" t="shared" si="34" ref="AA36:AA43">$AA$35*Z36/$Z$56</f>
        <v>8.55</v>
      </c>
      <c r="AB36" s="28">
        <f aca="true" t="shared" si="35" ref="AB36:AB43">INT(AA36+0.5)</f>
        <v>9</v>
      </c>
      <c r="AD36" s="142"/>
    </row>
    <row r="37" spans="1:30" s="101" customFormat="1" ht="22.5" customHeight="1">
      <c r="A37" s="30">
        <v>2</v>
      </c>
      <c r="B37" s="36"/>
      <c r="C37" s="166">
        <v>27</v>
      </c>
      <c r="D37" s="167" t="s">
        <v>168</v>
      </c>
      <c r="E37" s="28">
        <f t="shared" si="20"/>
        <v>6</v>
      </c>
      <c r="F37" s="32">
        <f t="shared" si="21"/>
        <v>60</v>
      </c>
      <c r="G37" s="166">
        <v>2</v>
      </c>
      <c r="H37" s="166">
        <v>2</v>
      </c>
      <c r="I37" s="166"/>
      <c r="J37" s="166"/>
      <c r="K37" s="166" t="s">
        <v>44</v>
      </c>
      <c r="L37" s="166"/>
      <c r="M37" s="154">
        <f>IF(L37="кп",3,IF(L37="кр",2,IF(L37="кз",1,IF(L37="р",0.5,""))))</f>
      </c>
      <c r="N37" s="138">
        <f t="shared" si="22"/>
        <v>92</v>
      </c>
      <c r="O37" s="97">
        <f t="shared" si="23"/>
        <v>47</v>
      </c>
      <c r="P37" s="97">
        <f t="shared" si="24"/>
        <v>0</v>
      </c>
      <c r="Q37" s="97">
        <f t="shared" si="25"/>
        <v>45</v>
      </c>
      <c r="R37" s="100"/>
      <c r="S37" s="97">
        <f t="shared" si="26"/>
        <v>46.666666666666664</v>
      </c>
      <c r="T37" s="139">
        <f t="shared" si="27"/>
        <v>47</v>
      </c>
      <c r="U37" s="179">
        <f t="shared" si="28"/>
        <v>4</v>
      </c>
      <c r="V37" s="97">
        <f t="shared" si="29"/>
        <v>3</v>
      </c>
      <c r="W37" s="145">
        <f t="shared" si="30"/>
        <v>12</v>
      </c>
      <c r="X37" s="154">
        <f t="shared" si="31"/>
        <v>45.283018867924525</v>
      </c>
      <c r="Y37" s="139">
        <f t="shared" si="32"/>
        <v>45</v>
      </c>
      <c r="Z37" s="180">
        <f t="shared" si="33"/>
        <v>152</v>
      </c>
      <c r="AA37" s="181">
        <f t="shared" si="34"/>
        <v>5.7</v>
      </c>
      <c r="AB37" s="28">
        <f t="shared" si="35"/>
        <v>6</v>
      </c>
      <c r="AD37" s="142"/>
    </row>
    <row r="38" spans="1:30" s="101" customFormat="1" ht="25.5" customHeight="1">
      <c r="A38" s="30">
        <v>3</v>
      </c>
      <c r="B38" s="36"/>
      <c r="C38" s="166">
        <v>24</v>
      </c>
      <c r="D38" s="167" t="s">
        <v>169</v>
      </c>
      <c r="E38" s="28">
        <f t="shared" si="20"/>
        <v>5</v>
      </c>
      <c r="F38" s="32">
        <f t="shared" si="21"/>
        <v>60</v>
      </c>
      <c r="G38" s="166">
        <v>2</v>
      </c>
      <c r="H38" s="166"/>
      <c r="I38" s="166">
        <v>2</v>
      </c>
      <c r="J38" s="166"/>
      <c r="K38" s="166" t="s">
        <v>46</v>
      </c>
      <c r="L38" s="166"/>
      <c r="M38" s="154">
        <f aca="true" t="shared" si="36" ref="M38:M49">IF(L38="кп",3,IF(L38="кр",2,IF(L38="кз",1,IF(L38="р",0.5,""))))</f>
      </c>
      <c r="N38" s="138">
        <f t="shared" si="22"/>
        <v>77</v>
      </c>
      <c r="O38" s="97">
        <f t="shared" si="23"/>
        <v>47</v>
      </c>
      <c r="P38" s="97">
        <f t="shared" si="24"/>
        <v>0</v>
      </c>
      <c r="Q38" s="97">
        <f t="shared" si="25"/>
        <v>30</v>
      </c>
      <c r="R38" s="100"/>
      <c r="S38" s="97">
        <f t="shared" si="26"/>
        <v>46.666666666666664</v>
      </c>
      <c r="T38" s="139">
        <f t="shared" si="27"/>
        <v>47</v>
      </c>
      <c r="U38" s="179">
        <f t="shared" si="28"/>
        <v>4</v>
      </c>
      <c r="V38" s="97">
        <f t="shared" si="29"/>
        <v>2</v>
      </c>
      <c r="W38" s="145">
        <f t="shared" si="30"/>
        <v>8</v>
      </c>
      <c r="X38" s="154">
        <f t="shared" si="31"/>
        <v>30.18867924528302</v>
      </c>
      <c r="Y38" s="139">
        <f t="shared" si="32"/>
        <v>30</v>
      </c>
      <c r="Z38" s="180">
        <f t="shared" si="33"/>
        <v>137</v>
      </c>
      <c r="AA38" s="181">
        <f t="shared" si="34"/>
        <v>5.1375</v>
      </c>
      <c r="AB38" s="28">
        <f t="shared" si="35"/>
        <v>5</v>
      </c>
      <c r="AD38" s="143"/>
    </row>
    <row r="39" spans="1:30" s="101" customFormat="1" ht="15">
      <c r="A39" s="30">
        <v>4</v>
      </c>
      <c r="B39" s="36"/>
      <c r="C39" s="166" t="s">
        <v>170</v>
      </c>
      <c r="D39" s="167" t="s">
        <v>171</v>
      </c>
      <c r="E39" s="28">
        <f t="shared" si="20"/>
        <v>3</v>
      </c>
      <c r="F39" s="32">
        <f t="shared" si="21"/>
        <v>30</v>
      </c>
      <c r="G39" s="166">
        <v>1</v>
      </c>
      <c r="H39" s="166"/>
      <c r="I39" s="166"/>
      <c r="J39" s="166">
        <v>1</v>
      </c>
      <c r="K39" s="166" t="s">
        <v>46</v>
      </c>
      <c r="L39" s="166" t="s">
        <v>45</v>
      </c>
      <c r="M39" s="154">
        <f>IF(L39="кп",3,IF(L39="кр",2,IF(L39="кз",1,IF(L39="р",0.5,""))))</f>
        <v>1</v>
      </c>
      <c r="N39" s="138">
        <f t="shared" si="22"/>
        <v>58</v>
      </c>
      <c r="O39" s="97">
        <f t="shared" si="23"/>
        <v>23</v>
      </c>
      <c r="P39" s="97">
        <f t="shared" si="24"/>
        <v>20</v>
      </c>
      <c r="Q39" s="97">
        <f t="shared" si="25"/>
        <v>15</v>
      </c>
      <c r="R39" s="100"/>
      <c r="S39" s="97">
        <f t="shared" si="26"/>
        <v>23.333333333333332</v>
      </c>
      <c r="T39" s="139">
        <f t="shared" si="27"/>
        <v>23</v>
      </c>
      <c r="U39" s="179">
        <f t="shared" si="28"/>
        <v>2</v>
      </c>
      <c r="V39" s="97">
        <f t="shared" si="29"/>
        <v>2</v>
      </c>
      <c r="W39" s="145">
        <f t="shared" si="30"/>
        <v>4</v>
      </c>
      <c r="X39" s="154">
        <f t="shared" si="31"/>
        <v>15.09433962264151</v>
      </c>
      <c r="Y39" s="139">
        <f t="shared" si="32"/>
        <v>15</v>
      </c>
      <c r="Z39" s="180">
        <f t="shared" si="33"/>
        <v>88</v>
      </c>
      <c r="AA39" s="181">
        <f t="shared" si="34"/>
        <v>3.3</v>
      </c>
      <c r="AB39" s="28">
        <f t="shared" si="35"/>
        <v>3</v>
      </c>
      <c r="AD39" s="143"/>
    </row>
    <row r="40" spans="1:30" s="101" customFormat="1" ht="24" customHeight="1">
      <c r="A40" s="97">
        <v>5</v>
      </c>
      <c r="B40" s="36"/>
      <c r="C40" s="166" t="s">
        <v>172</v>
      </c>
      <c r="D40" s="167" t="s">
        <v>173</v>
      </c>
      <c r="E40" s="28">
        <f t="shared" si="20"/>
        <v>5</v>
      </c>
      <c r="F40" s="32">
        <f t="shared" si="21"/>
        <v>45</v>
      </c>
      <c r="G40" s="166">
        <v>1</v>
      </c>
      <c r="H40" s="166"/>
      <c r="I40" s="166"/>
      <c r="J40" s="166">
        <v>2</v>
      </c>
      <c r="K40" s="166" t="s">
        <v>44</v>
      </c>
      <c r="L40" s="166" t="s">
        <v>45</v>
      </c>
      <c r="M40" s="154">
        <f>IF(L40="кп",3,IF(L40="кр",2,IF(L40="кз",1,IF(L40="р",0.5,""))))</f>
        <v>1</v>
      </c>
      <c r="N40" s="138">
        <f t="shared" si="22"/>
        <v>89</v>
      </c>
      <c r="O40" s="97">
        <f t="shared" si="23"/>
        <v>35</v>
      </c>
      <c r="P40" s="97">
        <f t="shared" si="24"/>
        <v>20</v>
      </c>
      <c r="Q40" s="97">
        <f t="shared" si="25"/>
        <v>34</v>
      </c>
      <c r="R40" s="100"/>
      <c r="S40" s="97">
        <f t="shared" si="26"/>
        <v>35</v>
      </c>
      <c r="T40" s="139">
        <f t="shared" si="27"/>
        <v>35</v>
      </c>
      <c r="U40" s="179">
        <f t="shared" si="28"/>
        <v>3</v>
      </c>
      <c r="V40" s="97">
        <f t="shared" si="29"/>
        <v>3</v>
      </c>
      <c r="W40" s="145">
        <f t="shared" si="30"/>
        <v>9</v>
      </c>
      <c r="X40" s="154">
        <f t="shared" si="31"/>
        <v>33.9622641509434</v>
      </c>
      <c r="Y40" s="139">
        <f t="shared" si="32"/>
        <v>34</v>
      </c>
      <c r="Z40" s="180">
        <f t="shared" si="33"/>
        <v>134</v>
      </c>
      <c r="AA40" s="181">
        <f t="shared" si="34"/>
        <v>5.025</v>
      </c>
      <c r="AB40" s="28">
        <f t="shared" si="35"/>
        <v>5</v>
      </c>
      <c r="AD40" s="143"/>
    </row>
    <row r="41" spans="1:30" s="101" customFormat="1" ht="24" customHeight="1">
      <c r="A41" s="97">
        <v>6</v>
      </c>
      <c r="B41" s="36"/>
      <c r="C41" s="166"/>
      <c r="D41" s="167"/>
      <c r="E41" s="28">
        <f t="shared" si="20"/>
        <v>0</v>
      </c>
      <c r="F41" s="32">
        <f t="shared" si="21"/>
        <v>0</v>
      </c>
      <c r="G41" s="166"/>
      <c r="H41" s="166"/>
      <c r="I41" s="166"/>
      <c r="J41" s="166"/>
      <c r="K41" s="166"/>
      <c r="L41" s="166"/>
      <c r="M41" s="154">
        <f>IF(L41="кп",3,IF(L41="кр",2,IF(L41="кз",1,IF(L41="р",0.5,""))))</f>
      </c>
      <c r="N41" s="138">
        <f t="shared" si="22"/>
        <v>0</v>
      </c>
      <c r="O41" s="97">
        <f t="shared" si="23"/>
        <v>0</v>
      </c>
      <c r="P41" s="97">
        <f t="shared" si="24"/>
        <v>0</v>
      </c>
      <c r="Q41" s="97">
        <f t="shared" si="25"/>
        <v>0</v>
      </c>
      <c r="R41" s="100"/>
      <c r="S41" s="97">
        <f t="shared" si="26"/>
        <v>0</v>
      </c>
      <c r="T41" s="139">
        <f t="shared" si="27"/>
        <v>0</v>
      </c>
      <c r="U41" s="179">
        <f t="shared" si="28"/>
        <v>0</v>
      </c>
      <c r="V41" s="97">
        <f t="shared" si="29"/>
        <v>0</v>
      </c>
      <c r="W41" s="145">
        <f t="shared" si="30"/>
        <v>0</v>
      </c>
      <c r="X41" s="154">
        <f t="shared" si="31"/>
        <v>0</v>
      </c>
      <c r="Y41" s="139">
        <f t="shared" si="32"/>
        <v>0</v>
      </c>
      <c r="Z41" s="180">
        <f t="shared" si="33"/>
        <v>0</v>
      </c>
      <c r="AA41" s="181">
        <f t="shared" si="34"/>
        <v>0</v>
      </c>
      <c r="AB41" s="28">
        <f t="shared" si="35"/>
        <v>0</v>
      </c>
      <c r="AD41" s="143"/>
    </row>
    <row r="42" spans="1:30" s="101" customFormat="1" ht="24" customHeight="1">
      <c r="A42" s="97">
        <v>7</v>
      </c>
      <c r="B42" s="36"/>
      <c r="C42" s="166"/>
      <c r="D42" s="167"/>
      <c r="E42" s="28">
        <f t="shared" si="20"/>
        <v>0</v>
      </c>
      <c r="F42" s="32">
        <f t="shared" si="21"/>
        <v>0</v>
      </c>
      <c r="G42" s="166"/>
      <c r="H42" s="166"/>
      <c r="I42" s="166"/>
      <c r="J42" s="166"/>
      <c r="K42" s="166"/>
      <c r="L42" s="166"/>
      <c r="M42" s="154">
        <f>IF(L42="кп",3,IF(L42="кр",2,IF(L42="кз",1,IF(L42="р",0.5,""))))</f>
      </c>
      <c r="N42" s="138">
        <f t="shared" si="22"/>
        <v>0</v>
      </c>
      <c r="O42" s="97">
        <f t="shared" si="23"/>
        <v>0</v>
      </c>
      <c r="P42" s="97">
        <f t="shared" si="24"/>
        <v>0</v>
      </c>
      <c r="Q42" s="97">
        <f t="shared" si="25"/>
        <v>0</v>
      </c>
      <c r="R42" s="100"/>
      <c r="S42" s="97">
        <f t="shared" si="26"/>
        <v>0</v>
      </c>
      <c r="T42" s="139">
        <f t="shared" si="27"/>
        <v>0</v>
      </c>
      <c r="U42" s="179">
        <f t="shared" si="28"/>
        <v>0</v>
      </c>
      <c r="V42" s="97">
        <f t="shared" si="29"/>
        <v>0</v>
      </c>
      <c r="W42" s="145">
        <f t="shared" si="30"/>
        <v>0</v>
      </c>
      <c r="X42" s="154">
        <f t="shared" si="31"/>
        <v>0</v>
      </c>
      <c r="Y42" s="139">
        <f t="shared" si="32"/>
        <v>0</v>
      </c>
      <c r="Z42" s="180">
        <f t="shared" si="33"/>
        <v>0</v>
      </c>
      <c r="AA42" s="181">
        <f t="shared" si="34"/>
        <v>0</v>
      </c>
      <c r="AB42" s="28">
        <f t="shared" si="35"/>
        <v>0</v>
      </c>
      <c r="AD42" s="143"/>
    </row>
    <row r="43" spans="1:30" s="101" customFormat="1" ht="24" customHeight="1">
      <c r="A43" s="97">
        <v>8</v>
      </c>
      <c r="B43" s="36"/>
      <c r="C43" s="166"/>
      <c r="D43" s="167"/>
      <c r="E43" s="28">
        <f t="shared" si="20"/>
        <v>0</v>
      </c>
      <c r="F43" s="32">
        <f t="shared" si="21"/>
        <v>0</v>
      </c>
      <c r="G43" s="166"/>
      <c r="H43" s="166"/>
      <c r="I43" s="166"/>
      <c r="J43" s="166"/>
      <c r="K43" s="166"/>
      <c r="L43" s="166"/>
      <c r="M43" s="154">
        <f>IF(L43="кп",3,IF(L43="кр",2,IF(L43="кз",1,IF(L43="р",0.5,""))))</f>
      </c>
      <c r="N43" s="138">
        <f t="shared" si="22"/>
        <v>0</v>
      </c>
      <c r="O43" s="97">
        <f t="shared" si="23"/>
        <v>0</v>
      </c>
      <c r="P43" s="97">
        <f t="shared" si="24"/>
        <v>0</v>
      </c>
      <c r="Q43" s="97">
        <f t="shared" si="25"/>
        <v>0</v>
      </c>
      <c r="R43" s="100"/>
      <c r="S43" s="97">
        <f t="shared" si="26"/>
        <v>0</v>
      </c>
      <c r="T43" s="139">
        <f t="shared" si="27"/>
        <v>0</v>
      </c>
      <c r="U43" s="179">
        <f t="shared" si="28"/>
        <v>0</v>
      </c>
      <c r="V43" s="97">
        <f t="shared" si="29"/>
        <v>0</v>
      </c>
      <c r="W43" s="145">
        <f t="shared" si="30"/>
        <v>0</v>
      </c>
      <c r="X43" s="154">
        <f t="shared" si="31"/>
        <v>0</v>
      </c>
      <c r="Y43" s="139">
        <f t="shared" si="32"/>
        <v>0</v>
      </c>
      <c r="Z43" s="180">
        <f t="shared" si="33"/>
        <v>0</v>
      </c>
      <c r="AA43" s="181">
        <f t="shared" si="34"/>
        <v>0</v>
      </c>
      <c r="AB43" s="28">
        <f t="shared" si="35"/>
        <v>0</v>
      </c>
      <c r="AD43" s="143"/>
    </row>
    <row r="44" spans="1:30" s="101" customFormat="1" ht="22.5" customHeight="1">
      <c r="A44" s="30"/>
      <c r="B44" s="36"/>
      <c r="C44" s="36"/>
      <c r="D44" s="46" t="s">
        <v>48</v>
      </c>
      <c r="E44" s="28"/>
      <c r="F44" s="30"/>
      <c r="G44" s="30"/>
      <c r="H44" s="30"/>
      <c r="I44" s="30"/>
      <c r="J44" s="30"/>
      <c r="K44" s="30"/>
      <c r="L44" s="30"/>
      <c r="M44" s="99">
        <f t="shared" si="36"/>
      </c>
      <c r="N44" s="145"/>
      <c r="O44" s="97"/>
      <c r="P44" s="140"/>
      <c r="Q44" s="99"/>
      <c r="R44" s="100"/>
      <c r="S44" s="97"/>
      <c r="T44" s="139"/>
      <c r="U44" s="179"/>
      <c r="V44" s="97"/>
      <c r="W44" s="145"/>
      <c r="X44" s="154"/>
      <c r="Y44" s="157"/>
      <c r="Z44" s="180"/>
      <c r="AA44" s="181"/>
      <c r="AB44" s="28"/>
      <c r="AD44" s="143"/>
    </row>
    <row r="45" spans="1:30" s="102" customFormat="1" ht="22.5" customHeight="1">
      <c r="A45" s="36" t="s">
        <v>49</v>
      </c>
      <c r="B45" s="36"/>
      <c r="C45" s="168">
        <v>20</v>
      </c>
      <c r="D45" s="169" t="s">
        <v>174</v>
      </c>
      <c r="E45" s="28">
        <f>AB45</f>
        <v>2</v>
      </c>
      <c r="F45" s="32">
        <f>(G45+H45+I45+J45)*15</f>
        <v>30</v>
      </c>
      <c r="G45" s="170"/>
      <c r="H45" s="170"/>
      <c r="I45" s="170"/>
      <c r="J45" s="170">
        <v>2</v>
      </c>
      <c r="K45" s="170" t="s">
        <v>43</v>
      </c>
      <c r="L45" s="171" t="s">
        <v>178</v>
      </c>
      <c r="M45" s="99">
        <f t="shared" si="36"/>
      </c>
      <c r="N45" s="138">
        <f>SUM(O46:Q46)</f>
        <v>31</v>
      </c>
      <c r="O45" s="97">
        <f>T45</f>
        <v>23</v>
      </c>
      <c r="P45" s="97">
        <f>IF(L45="кп",60,IF(L45="кр",40,IF(L45="кз",20,IF(L45="р",10,0))))</f>
        <v>0</v>
      </c>
      <c r="Q45" s="97">
        <f>Y45</f>
        <v>8</v>
      </c>
      <c r="R45" s="100"/>
      <c r="S45" s="97">
        <f>F45*$S$35/$F$56</f>
        <v>23.333333333333332</v>
      </c>
      <c r="T45" s="139">
        <f>INT(S45+0.5)</f>
        <v>23</v>
      </c>
      <c r="U45" s="179">
        <f>SUM(G45:J45)</f>
        <v>2</v>
      </c>
      <c r="V45" s="97">
        <f>IF(K45="то",2,IF(K45="и",3,IF(K45="к",1,0)))</f>
        <v>1</v>
      </c>
      <c r="W45" s="145">
        <f>U45*V45</f>
        <v>2</v>
      </c>
      <c r="X45" s="154">
        <f>$X$35*W45/$W$56</f>
        <v>7.547169811320755</v>
      </c>
      <c r="Y45" s="139">
        <f>INT(X45+0.5)</f>
        <v>8</v>
      </c>
      <c r="Z45" s="180">
        <f>F45+N45</f>
        <v>61</v>
      </c>
      <c r="AA45" s="181">
        <f>$AA$35*Z45/$Z$56</f>
        <v>2.2875</v>
      </c>
      <c r="AB45" s="28">
        <f>INT(AA45+0.5)</f>
        <v>2</v>
      </c>
      <c r="AD45" s="143"/>
    </row>
    <row r="46" spans="1:30" s="102" customFormat="1" ht="22.5" customHeight="1">
      <c r="A46" s="36" t="s">
        <v>50</v>
      </c>
      <c r="B46" s="36"/>
      <c r="C46" s="168">
        <v>20</v>
      </c>
      <c r="D46" s="169" t="s">
        <v>175</v>
      </c>
      <c r="E46" s="28">
        <f>AB46</f>
        <v>2</v>
      </c>
      <c r="F46" s="32">
        <f>(G46+H46+I46+J46)*15</f>
        <v>30</v>
      </c>
      <c r="G46" s="170"/>
      <c r="H46" s="170"/>
      <c r="I46" s="170"/>
      <c r="J46" s="170">
        <v>2</v>
      </c>
      <c r="K46" s="170" t="s">
        <v>43</v>
      </c>
      <c r="L46" s="171" t="s">
        <v>178</v>
      </c>
      <c r="M46" s="99">
        <f t="shared" si="36"/>
      </c>
      <c r="N46" s="138">
        <f>SUM(O47:Q47)</f>
        <v>31</v>
      </c>
      <c r="O46" s="97">
        <f>T46</f>
        <v>23</v>
      </c>
      <c r="P46" s="97">
        <f>IF(L46="кп",60,IF(L46="кр",40,IF(L46="кз",20,IF(L46="р",10,0))))</f>
        <v>0</v>
      </c>
      <c r="Q46" s="97">
        <f>Y46</f>
        <v>8</v>
      </c>
      <c r="R46" s="100"/>
      <c r="S46" s="97">
        <f>F46*$S$35/$F$56</f>
        <v>23.333333333333332</v>
      </c>
      <c r="T46" s="139">
        <f>INT(S46+0.5)</f>
        <v>23</v>
      </c>
      <c r="U46" s="179">
        <f>SUM(G46:J46)</f>
        <v>2</v>
      </c>
      <c r="V46" s="97">
        <f>IF(K46="то",2,IF(K46="и",3,IF(K46="к",1,0)))</f>
        <v>1</v>
      </c>
      <c r="W46" s="145">
        <f>U46*V46</f>
        <v>2</v>
      </c>
      <c r="X46" s="154">
        <f>$X$35*W46/$W$56</f>
        <v>7.547169811320755</v>
      </c>
      <c r="Y46" s="139">
        <f>INT(X46+0.5)</f>
        <v>8</v>
      </c>
      <c r="Z46" s="180">
        <f>F46+N46</f>
        <v>61</v>
      </c>
      <c r="AA46" s="181">
        <f>$AA$35*Z46/$Z$56</f>
        <v>2.2875</v>
      </c>
      <c r="AB46" s="28">
        <f>INT(AA46+0.5)</f>
        <v>2</v>
      </c>
      <c r="AD46" s="143"/>
    </row>
    <row r="47" spans="1:30" s="102" customFormat="1" ht="22.5" customHeight="1">
      <c r="A47" s="36" t="s">
        <v>51</v>
      </c>
      <c r="B47" s="36"/>
      <c r="C47" s="168">
        <v>20</v>
      </c>
      <c r="D47" s="169" t="s">
        <v>176</v>
      </c>
      <c r="E47" s="28">
        <f>AB47</f>
        <v>2</v>
      </c>
      <c r="F47" s="32">
        <f>(G47+H47+I47+J47)*15</f>
        <v>30</v>
      </c>
      <c r="G47" s="170"/>
      <c r="H47" s="170"/>
      <c r="I47" s="170"/>
      <c r="J47" s="170">
        <v>2</v>
      </c>
      <c r="K47" s="170" t="s">
        <v>43</v>
      </c>
      <c r="L47" s="171" t="s">
        <v>178</v>
      </c>
      <c r="M47" s="99">
        <f t="shared" si="36"/>
      </c>
      <c r="N47" s="138">
        <f>SUM(O47:Q47)</f>
        <v>31</v>
      </c>
      <c r="O47" s="97">
        <f>T47</f>
        <v>23</v>
      </c>
      <c r="P47" s="97">
        <f>IF(L47="кп",60,IF(L47="кр",40,IF(L47="кз",20,IF(L47="р",10,0))))</f>
        <v>0</v>
      </c>
      <c r="Q47" s="97">
        <f>Y47</f>
        <v>8</v>
      </c>
      <c r="R47" s="100"/>
      <c r="S47" s="97">
        <f>F47*$S$35/$F$56</f>
        <v>23.333333333333332</v>
      </c>
      <c r="T47" s="139">
        <f>INT(S47+0.5)</f>
        <v>23</v>
      </c>
      <c r="U47" s="179">
        <f>SUM(G47:J47)</f>
        <v>2</v>
      </c>
      <c r="V47" s="97">
        <f>IF(K47="то",2,IF(K47="и",3,IF(K47="к",1,0)))</f>
        <v>1</v>
      </c>
      <c r="W47" s="145">
        <f>U47*V47</f>
        <v>2</v>
      </c>
      <c r="X47" s="154">
        <f>$X$35*W47/$W$56</f>
        <v>7.547169811320755</v>
      </c>
      <c r="Y47" s="139">
        <f>INT(X47+0.5)</f>
        <v>8</v>
      </c>
      <c r="Z47" s="180">
        <f>F47+N47</f>
        <v>61</v>
      </c>
      <c r="AA47" s="181">
        <f>$AA$35*Z47/$Z$56</f>
        <v>2.2875</v>
      </c>
      <c r="AB47" s="28">
        <f>INT(AA47+0.5)</f>
        <v>2</v>
      </c>
      <c r="AD47" s="143"/>
    </row>
    <row r="48" spans="1:30" s="102" customFormat="1" ht="22.5" customHeight="1">
      <c r="A48" s="36" t="s">
        <v>52</v>
      </c>
      <c r="B48" s="36"/>
      <c r="C48" s="168">
        <v>20</v>
      </c>
      <c r="D48" s="169" t="s">
        <v>177</v>
      </c>
      <c r="E48" s="28">
        <f>AB48</f>
        <v>2</v>
      </c>
      <c r="F48" s="32">
        <f>(G48+H48+I48+J48)*15</f>
        <v>30</v>
      </c>
      <c r="G48" s="170"/>
      <c r="H48" s="170"/>
      <c r="I48" s="170"/>
      <c r="J48" s="170">
        <v>2</v>
      </c>
      <c r="K48" s="170" t="s">
        <v>43</v>
      </c>
      <c r="L48" s="171" t="s">
        <v>178</v>
      </c>
      <c r="M48" s="99">
        <f t="shared" si="36"/>
      </c>
      <c r="N48" s="138">
        <f>SUM(O48:Q48)</f>
        <v>31</v>
      </c>
      <c r="O48" s="97">
        <f>T48</f>
        <v>23</v>
      </c>
      <c r="P48" s="97">
        <f>IF(L48="кп",60,IF(L48="кр",40,IF(L48="кз",20,IF(L48="р",10,0))))</f>
        <v>0</v>
      </c>
      <c r="Q48" s="97">
        <f>Y48</f>
        <v>8</v>
      </c>
      <c r="R48" s="100"/>
      <c r="S48" s="97">
        <f>F48*$S$35/$F$56</f>
        <v>23.333333333333332</v>
      </c>
      <c r="T48" s="139">
        <f>INT(S48+0.5)</f>
        <v>23</v>
      </c>
      <c r="U48" s="179">
        <f>SUM(G48:J48)</f>
        <v>2</v>
      </c>
      <c r="V48" s="97">
        <f>IF(K48="то",2,IF(K48="и",3,IF(K48="к",1,0)))</f>
        <v>1</v>
      </c>
      <c r="W48" s="145">
        <f>U48*V48</f>
        <v>2</v>
      </c>
      <c r="X48" s="154">
        <f>$X$35*W48/$W$56</f>
        <v>7.547169811320755</v>
      </c>
      <c r="Y48" s="139">
        <f>INT(X48+0.5)</f>
        <v>8</v>
      </c>
      <c r="Z48" s="180">
        <f>F48+N48</f>
        <v>61</v>
      </c>
      <c r="AA48" s="181">
        <f>$AA$35*Z48/$Z$56</f>
        <v>2.2875</v>
      </c>
      <c r="AB48" s="28">
        <f>INT(AA48+0.5)</f>
        <v>2</v>
      </c>
      <c r="AD48" s="143"/>
    </row>
    <row r="49" spans="1:30" s="102" customFormat="1" ht="22.5" customHeight="1">
      <c r="A49" s="36" t="s">
        <v>115</v>
      </c>
      <c r="B49" s="36"/>
      <c r="C49" s="168"/>
      <c r="D49" s="169"/>
      <c r="E49" s="28">
        <f>AB49</f>
        <v>0</v>
      </c>
      <c r="F49" s="32">
        <f>(G49+H49+I49+J49)*15</f>
        <v>0</v>
      </c>
      <c r="G49" s="170"/>
      <c r="H49" s="170"/>
      <c r="I49" s="170"/>
      <c r="J49" s="170"/>
      <c r="K49" s="170"/>
      <c r="L49" s="171"/>
      <c r="M49" s="99">
        <f t="shared" si="36"/>
      </c>
      <c r="N49" s="138">
        <f>SUM(O49:Q49)</f>
        <v>0</v>
      </c>
      <c r="O49" s="97">
        <f>T49</f>
        <v>0</v>
      </c>
      <c r="P49" s="97">
        <f>IF(L49="кп",60,IF(L49="кр",40,IF(L49="кз",20,IF(L49="р",10,0))))</f>
        <v>0</v>
      </c>
      <c r="Q49" s="97">
        <f>Y49</f>
        <v>0</v>
      </c>
      <c r="R49" s="100"/>
      <c r="S49" s="97">
        <f>F49*$S$35/$F$56</f>
        <v>0</v>
      </c>
      <c r="T49" s="139">
        <f>INT(S49+0.5)</f>
        <v>0</v>
      </c>
      <c r="U49" s="179">
        <f>SUM(G49:J49)</f>
        <v>0</v>
      </c>
      <c r="V49" s="97">
        <f>IF(K49="то",2,IF(K49="и",3,IF(K49="к",1,0)))</f>
        <v>0</v>
      </c>
      <c r="W49" s="145">
        <f>U49*V49</f>
        <v>0</v>
      </c>
      <c r="X49" s="154">
        <f>$X$35*W49/$W$56</f>
        <v>0</v>
      </c>
      <c r="Y49" s="139">
        <f>INT(X49+0.5)</f>
        <v>0</v>
      </c>
      <c r="Z49" s="180">
        <f>F49+N49</f>
        <v>0</v>
      </c>
      <c r="AA49" s="181">
        <f>$AA$35*Z49/$Z$56</f>
        <v>0</v>
      </c>
      <c r="AB49" s="28">
        <f>INT(AA49+0.5)</f>
        <v>0</v>
      </c>
      <c r="AD49" s="143"/>
    </row>
    <row r="50" spans="1:30" s="102" customFormat="1" ht="22.5" customHeight="1">
      <c r="A50" s="36"/>
      <c r="B50" s="36"/>
      <c r="C50" s="36"/>
      <c r="D50" s="46" t="s">
        <v>48</v>
      </c>
      <c r="E50" s="28"/>
      <c r="F50" s="32"/>
      <c r="G50" s="30"/>
      <c r="H50" s="30"/>
      <c r="I50" s="30"/>
      <c r="J50" s="30"/>
      <c r="K50" s="30"/>
      <c r="L50" s="33"/>
      <c r="M50" s="99"/>
      <c r="N50" s="138"/>
      <c r="O50" s="153"/>
      <c r="P50" s="140"/>
      <c r="Q50" s="97"/>
      <c r="R50" s="100"/>
      <c r="S50" s="97"/>
      <c r="T50" s="139"/>
      <c r="U50" s="182"/>
      <c r="V50" s="97"/>
      <c r="W50" s="145"/>
      <c r="X50" s="154"/>
      <c r="Y50" s="139"/>
      <c r="Z50" s="183"/>
      <c r="AA50" s="181"/>
      <c r="AB50" s="28"/>
      <c r="AD50" s="143"/>
    </row>
    <row r="51" spans="1:30" s="102" customFormat="1" ht="22.5" customHeight="1">
      <c r="A51" s="36" t="s">
        <v>93</v>
      </c>
      <c r="B51" s="36"/>
      <c r="C51" s="168"/>
      <c r="D51" s="169"/>
      <c r="E51" s="28">
        <f>AB51</f>
        <v>0</v>
      </c>
      <c r="F51" s="32">
        <f>(G51+H51+I51+J51)*15</f>
        <v>0</v>
      </c>
      <c r="G51" s="170"/>
      <c r="H51" s="170"/>
      <c r="I51" s="170"/>
      <c r="J51" s="170"/>
      <c r="K51" s="170"/>
      <c r="L51" s="171"/>
      <c r="M51" s="99">
        <f>IF(L51="кп",3,IF(L51="кр",2,IF(L51="кз",1,IF(L51="р",0.5,""))))</f>
      </c>
      <c r="N51" s="138">
        <f>SUM(O52:Q52)</f>
        <v>0</v>
      </c>
      <c r="O51" s="97">
        <f>T51</f>
        <v>0</v>
      </c>
      <c r="P51" s="97">
        <f>IF(L51="кп",60,IF(L51="кр",40,IF(L51="кз",20,IF(L51="р",10,0))))</f>
        <v>0</v>
      </c>
      <c r="Q51" s="97">
        <f>Y51</f>
        <v>0</v>
      </c>
      <c r="R51" s="100"/>
      <c r="S51" s="97">
        <f>F51*$S$35/$F$56</f>
        <v>0</v>
      </c>
      <c r="T51" s="139">
        <f>INT(S51+0.5)</f>
        <v>0</v>
      </c>
      <c r="U51" s="179">
        <f>SUM(G51:J51)</f>
        <v>0</v>
      </c>
      <c r="V51" s="97">
        <f>IF(K51="то",2,IF(K51="и",3,IF(K51="к",1,0)))</f>
        <v>0</v>
      </c>
      <c r="W51" s="145">
        <f>U51*V51</f>
        <v>0</v>
      </c>
      <c r="X51" s="154">
        <f>$X$35*W51/$W$56</f>
        <v>0</v>
      </c>
      <c r="Y51" s="139">
        <f>INT(X51+0.5)</f>
        <v>0</v>
      </c>
      <c r="Z51" s="180">
        <f>F51+N51</f>
        <v>0</v>
      </c>
      <c r="AA51" s="181">
        <f>$AA$35*Z51/$Z$56</f>
        <v>0</v>
      </c>
      <c r="AB51" s="28">
        <f>INT(AA51+0.5)</f>
        <v>0</v>
      </c>
      <c r="AD51" s="143"/>
    </row>
    <row r="52" spans="1:30" s="102" customFormat="1" ht="22.5" customHeight="1">
      <c r="A52" s="36" t="s">
        <v>94</v>
      </c>
      <c r="B52" s="36"/>
      <c r="C52" s="168"/>
      <c r="D52" s="169"/>
      <c r="E52" s="28">
        <f>AB52</f>
        <v>0</v>
      </c>
      <c r="F52" s="32">
        <f>(G52+H52+I52+J52)*15</f>
        <v>0</v>
      </c>
      <c r="G52" s="170"/>
      <c r="H52" s="170"/>
      <c r="I52" s="170"/>
      <c r="J52" s="170"/>
      <c r="K52" s="170"/>
      <c r="L52" s="171"/>
      <c r="M52" s="99">
        <f>IF(L52="кп",3,IF(L52="кр",2,IF(L52="кз",1,IF(L52="р",0.5,""))))</f>
      </c>
      <c r="N52" s="138">
        <f>SUM(O53:Q53)</f>
        <v>0</v>
      </c>
      <c r="O52" s="97">
        <f>T52</f>
        <v>0</v>
      </c>
      <c r="P52" s="97">
        <f>IF(L52="кп",60,IF(L52="кр",40,IF(L52="кз",20,IF(L52="р",10,0))))</f>
        <v>0</v>
      </c>
      <c r="Q52" s="97">
        <f>Y52</f>
        <v>0</v>
      </c>
      <c r="R52" s="100"/>
      <c r="S52" s="97">
        <f>F52*$S$35/$F$56</f>
        <v>0</v>
      </c>
      <c r="T52" s="139">
        <f>INT(S52+0.5)</f>
        <v>0</v>
      </c>
      <c r="U52" s="179">
        <f>SUM(G52:J52)</f>
        <v>0</v>
      </c>
      <c r="V52" s="97">
        <f>IF(K52="то",2,IF(K52="и",3,IF(K52="к",1,0)))</f>
        <v>0</v>
      </c>
      <c r="W52" s="145">
        <f>U52*V52</f>
        <v>0</v>
      </c>
      <c r="X52" s="154">
        <f>$X$35*W52/$W$56</f>
        <v>0</v>
      </c>
      <c r="Y52" s="139">
        <f>INT(X52+0.5)</f>
        <v>0</v>
      </c>
      <c r="Z52" s="180">
        <f>F52+N52</f>
        <v>0</v>
      </c>
      <c r="AA52" s="181">
        <f>$AA$35*Z52/$Z$56</f>
        <v>0</v>
      </c>
      <c r="AB52" s="28">
        <f>INT(AA52+0.5)</f>
        <v>0</v>
      </c>
      <c r="AD52" s="143"/>
    </row>
    <row r="53" spans="1:30" s="102" customFormat="1" ht="22.5" customHeight="1">
      <c r="A53" s="36" t="s">
        <v>95</v>
      </c>
      <c r="B53" s="36"/>
      <c r="C53" s="168"/>
      <c r="D53" s="169"/>
      <c r="E53" s="28">
        <f>AB53</f>
        <v>0</v>
      </c>
      <c r="F53" s="32">
        <f>(G53+H53+I53+J53)*15</f>
        <v>0</v>
      </c>
      <c r="G53" s="170"/>
      <c r="H53" s="170"/>
      <c r="I53" s="170"/>
      <c r="J53" s="170"/>
      <c r="K53" s="170"/>
      <c r="L53" s="171"/>
      <c r="M53" s="99">
        <f>IF(L53="кп",3,IF(L53="кр",2,IF(L53="кз",1,IF(L53="р",0.5,""))))</f>
      </c>
      <c r="N53" s="138">
        <f>SUM(O53:Q53)</f>
        <v>0</v>
      </c>
      <c r="O53" s="97">
        <f>T53</f>
        <v>0</v>
      </c>
      <c r="P53" s="97">
        <f>IF(L53="кп",60,IF(L53="кр",40,IF(L53="кз",20,IF(L53="р",10,0))))</f>
        <v>0</v>
      </c>
      <c r="Q53" s="97">
        <f>Y53</f>
        <v>0</v>
      </c>
      <c r="R53" s="100"/>
      <c r="S53" s="97">
        <f>F53*$S$35/$F$56</f>
        <v>0</v>
      </c>
      <c r="T53" s="139">
        <f>INT(S53+0.5)</f>
        <v>0</v>
      </c>
      <c r="U53" s="179">
        <f>SUM(G53:J53)</f>
        <v>0</v>
      </c>
      <c r="V53" s="97">
        <f>IF(K53="то",2,IF(K53="и",3,IF(K53="к",1,0)))</f>
        <v>0</v>
      </c>
      <c r="W53" s="145">
        <f>U53*V53</f>
        <v>0</v>
      </c>
      <c r="X53" s="154">
        <f>$X$35*W53/$W$56</f>
        <v>0</v>
      </c>
      <c r="Y53" s="139">
        <f>INT(X53+0.5)</f>
        <v>0</v>
      </c>
      <c r="Z53" s="180">
        <f>F53+N53</f>
        <v>0</v>
      </c>
      <c r="AA53" s="181">
        <f>$AA$35*Z53/$Z$56</f>
        <v>0</v>
      </c>
      <c r="AB53" s="28">
        <f>INT(AA53+0.5)</f>
        <v>0</v>
      </c>
      <c r="AD53" s="143"/>
    </row>
    <row r="54" spans="1:30" s="102" customFormat="1" ht="22.5" customHeight="1">
      <c r="A54" s="36" t="s">
        <v>96</v>
      </c>
      <c r="B54" s="36"/>
      <c r="C54" s="168"/>
      <c r="D54" s="169"/>
      <c r="E54" s="28">
        <f>AB54</f>
        <v>0</v>
      </c>
      <c r="F54" s="32">
        <f>(G54+H54+I54+J54)*15</f>
        <v>0</v>
      </c>
      <c r="G54" s="170"/>
      <c r="H54" s="170"/>
      <c r="I54" s="170"/>
      <c r="J54" s="170"/>
      <c r="K54" s="170"/>
      <c r="L54" s="171"/>
      <c r="M54" s="99">
        <f>IF(L54="кп",3,IF(L54="кр",2,IF(L54="кз",1,IF(L54="р",0.5,""))))</f>
      </c>
      <c r="N54" s="138">
        <f>SUM(O54:Q54)</f>
        <v>0</v>
      </c>
      <c r="O54" s="97">
        <f>T54</f>
        <v>0</v>
      </c>
      <c r="P54" s="97">
        <f>IF(L54="кп",60,IF(L54="кр",40,IF(L54="кз",20,IF(L54="р",10,0))))</f>
        <v>0</v>
      </c>
      <c r="Q54" s="97">
        <f>Y54</f>
        <v>0</v>
      </c>
      <c r="R54" s="100"/>
      <c r="S54" s="97">
        <f>F54*$S$35/$F$56</f>
        <v>0</v>
      </c>
      <c r="T54" s="139">
        <f>INT(S54+0.5)</f>
        <v>0</v>
      </c>
      <c r="U54" s="179">
        <f>SUM(G54:J54)</f>
        <v>0</v>
      </c>
      <c r="V54" s="97">
        <f>IF(K54="то",2,IF(K54="и",3,IF(K54="к",1,0)))</f>
        <v>0</v>
      </c>
      <c r="W54" s="145">
        <f>U54*V54</f>
        <v>0</v>
      </c>
      <c r="X54" s="154">
        <f>$X$35*W54/$W$56</f>
        <v>0</v>
      </c>
      <c r="Y54" s="139">
        <f>INT(X54+0.5)</f>
        <v>0</v>
      </c>
      <c r="Z54" s="180">
        <f>F54+N54</f>
        <v>0</v>
      </c>
      <c r="AA54" s="181">
        <f>$AA$35*Z54/$Z$56</f>
        <v>0</v>
      </c>
      <c r="AB54" s="28">
        <f>INT(AA54+0.5)</f>
        <v>0</v>
      </c>
      <c r="AD54" s="143"/>
    </row>
    <row r="55" spans="1:30" s="102" customFormat="1" ht="22.5" customHeight="1">
      <c r="A55" s="36" t="s">
        <v>116</v>
      </c>
      <c r="B55" s="36"/>
      <c r="C55" s="168"/>
      <c r="D55" s="169"/>
      <c r="E55" s="28">
        <f>AB55</f>
        <v>0</v>
      </c>
      <c r="F55" s="32">
        <f>(G55+H55+I55+J55)*15</f>
        <v>0</v>
      </c>
      <c r="G55" s="170"/>
      <c r="H55" s="170"/>
      <c r="I55" s="170"/>
      <c r="J55" s="170"/>
      <c r="K55" s="170"/>
      <c r="L55" s="171"/>
      <c r="M55" s="99">
        <f>IF(L55="кп",3,IF(L55="кр",2,IF(L55="кз",1,IF(L55="р",0.5,""))))</f>
      </c>
      <c r="N55" s="138">
        <f>SUM(O55:Q55)</f>
        <v>0</v>
      </c>
      <c r="O55" s="97">
        <f>T55</f>
        <v>0</v>
      </c>
      <c r="P55" s="97">
        <f>IF(L55="кп",60,IF(L55="кр",40,IF(L55="кз",20,IF(L55="р",10,0))))</f>
        <v>0</v>
      </c>
      <c r="Q55" s="97">
        <f>Y55</f>
        <v>0</v>
      </c>
      <c r="R55" s="100"/>
      <c r="S55" s="97">
        <f>F55*$S$35/$F$56</f>
        <v>0</v>
      </c>
      <c r="T55" s="139">
        <f>INT(S55+0.5)</f>
        <v>0</v>
      </c>
      <c r="U55" s="179">
        <f>SUM(G55:J55)</f>
        <v>0</v>
      </c>
      <c r="V55" s="97">
        <f>IF(K55="то",2,IF(K55="и",3,IF(K55="к",1,0)))</f>
        <v>0</v>
      </c>
      <c r="W55" s="145">
        <f>U55*V55</f>
        <v>0</v>
      </c>
      <c r="X55" s="154">
        <f>$X$35*W55/$W$56</f>
        <v>0</v>
      </c>
      <c r="Y55" s="139">
        <f>INT(X55+0.5)</f>
        <v>0</v>
      </c>
      <c r="Z55" s="180">
        <f>F55+N55</f>
        <v>0</v>
      </c>
      <c r="AA55" s="181">
        <f>$AA$35*Z55/$Z$56</f>
        <v>0</v>
      </c>
      <c r="AB55" s="28">
        <f>INT(AA55+0.5)</f>
        <v>0</v>
      </c>
      <c r="AD55" s="143"/>
    </row>
    <row r="56" spans="1:28" s="101" customFormat="1" ht="43.5" customHeight="1">
      <c r="A56" s="408" t="s">
        <v>57</v>
      </c>
      <c r="B56" s="408"/>
      <c r="C56" s="408"/>
      <c r="D56" s="408"/>
      <c r="E56" s="29">
        <f aca="true" t="shared" si="37" ref="E56:J56">SUM(E36:E45)+E51</f>
        <v>30</v>
      </c>
      <c r="F56" s="38">
        <f t="shared" si="37"/>
        <v>315</v>
      </c>
      <c r="G56" s="29">
        <f t="shared" si="37"/>
        <v>9</v>
      </c>
      <c r="H56" s="29">
        <f t="shared" si="37"/>
        <v>2</v>
      </c>
      <c r="I56" s="29">
        <f t="shared" si="37"/>
        <v>2</v>
      </c>
      <c r="J56" s="29">
        <f t="shared" si="37"/>
        <v>8</v>
      </c>
      <c r="K56" s="173" t="s">
        <v>179</v>
      </c>
      <c r="L56" s="173" t="s">
        <v>114</v>
      </c>
      <c r="M56" s="164">
        <f>SUM(M36:M45,M51)</f>
        <v>2</v>
      </c>
      <c r="N56" s="146">
        <f>800-F56</f>
        <v>485</v>
      </c>
      <c r="O56" s="148">
        <f>800-F56-P56-Q56</f>
        <v>245</v>
      </c>
      <c r="P56" s="146">
        <f>SUM(P36:P45)+P51</f>
        <v>40</v>
      </c>
      <c r="Q56" s="146">
        <f>SUM(Q36:Q45)+Q51</f>
        <v>200</v>
      </c>
      <c r="R56" s="100"/>
      <c r="S56" s="146">
        <f aca="true" t="shared" si="38" ref="S56:AB56">SUM(S36:S45)+S51</f>
        <v>245</v>
      </c>
      <c r="T56" s="146">
        <f t="shared" si="38"/>
        <v>245</v>
      </c>
      <c r="U56" s="149">
        <f t="shared" si="38"/>
        <v>21</v>
      </c>
      <c r="V56" s="29">
        <f t="shared" si="38"/>
        <v>14</v>
      </c>
      <c r="W56" s="29">
        <f t="shared" si="38"/>
        <v>53</v>
      </c>
      <c r="X56" s="149">
        <f t="shared" si="38"/>
        <v>199.99999999999997</v>
      </c>
      <c r="Y56" s="148">
        <f t="shared" si="38"/>
        <v>200</v>
      </c>
      <c r="Z56" s="148">
        <f t="shared" si="38"/>
        <v>800</v>
      </c>
      <c r="AA56" s="148">
        <f t="shared" si="38"/>
        <v>30</v>
      </c>
      <c r="AB56" s="148">
        <f t="shared" si="38"/>
        <v>30</v>
      </c>
    </row>
    <row r="57" spans="1:28" s="102" customFormat="1" ht="22.5" customHeight="1">
      <c r="A57" s="242"/>
      <c r="B57" s="209"/>
      <c r="C57" s="209" t="s">
        <v>54</v>
      </c>
      <c r="D57" s="243" t="s">
        <v>55</v>
      </c>
      <c r="E57" s="242">
        <v>1</v>
      </c>
      <c r="F57" s="242">
        <v>30</v>
      </c>
      <c r="G57" s="242"/>
      <c r="H57" s="242"/>
      <c r="I57" s="242"/>
      <c r="J57" s="242">
        <v>2</v>
      </c>
      <c r="K57" s="242" t="s">
        <v>43</v>
      </c>
      <c r="L57" s="242"/>
      <c r="M57" s="244"/>
      <c r="N57" s="245"/>
      <c r="O57" s="246"/>
      <c r="P57" s="247"/>
      <c r="Q57" s="247"/>
      <c r="R57" s="100"/>
      <c r="S57" s="247"/>
      <c r="T57" s="248"/>
      <c r="U57" s="249"/>
      <c r="V57" s="247"/>
      <c r="W57" s="250"/>
      <c r="X57" s="244"/>
      <c r="Y57" s="251"/>
      <c r="Z57" s="252"/>
      <c r="AA57" s="250"/>
      <c r="AB57" s="247"/>
    </row>
    <row r="58" spans="1:28" s="102" customFormat="1" ht="22.5" customHeight="1">
      <c r="A58" s="30"/>
      <c r="B58" s="36"/>
      <c r="C58" s="36"/>
      <c r="D58" s="40"/>
      <c r="E58" s="30"/>
      <c r="F58" s="30"/>
      <c r="G58" s="30"/>
      <c r="H58" s="30"/>
      <c r="I58" s="30"/>
      <c r="J58" s="30"/>
      <c r="K58" s="30"/>
      <c r="L58" s="30"/>
      <c r="M58" s="154"/>
      <c r="N58" s="150"/>
      <c r="O58" s="91"/>
      <c r="P58" s="97"/>
      <c r="Q58" s="97"/>
      <c r="R58" s="140"/>
      <c r="S58" s="97"/>
      <c r="T58" s="97"/>
      <c r="U58" s="97"/>
      <c r="V58" s="97"/>
      <c r="W58" s="145"/>
      <c r="X58" s="154"/>
      <c r="Y58" s="154"/>
      <c r="Z58" s="145"/>
      <c r="AA58" s="145"/>
      <c r="AB58" s="97"/>
    </row>
    <row r="59" spans="1:28" ht="18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S59" s="184"/>
      <c r="T59" s="184"/>
      <c r="U59" s="184"/>
      <c r="V59" s="184"/>
      <c r="W59" s="185"/>
      <c r="X59" s="186"/>
      <c r="Y59" s="186"/>
      <c r="Z59" s="185"/>
      <c r="AA59" s="185"/>
      <c r="AB59" s="184"/>
    </row>
    <row r="60" spans="1:28" s="96" customFormat="1" ht="13.5">
      <c r="A60" s="31" t="s">
        <v>23</v>
      </c>
      <c r="B60" s="41" t="s">
        <v>23</v>
      </c>
      <c r="C60" s="41" t="s">
        <v>23</v>
      </c>
      <c r="D60" s="43" t="s">
        <v>58</v>
      </c>
      <c r="E60" s="31" t="s">
        <v>23</v>
      </c>
      <c r="F60" s="31"/>
      <c r="G60" s="31"/>
      <c r="H60" s="31"/>
      <c r="I60" s="31"/>
      <c r="J60" s="31"/>
      <c r="K60" s="31"/>
      <c r="L60" s="31"/>
      <c r="M60" s="94"/>
      <c r="N60" s="91"/>
      <c r="O60" s="91"/>
      <c r="P60" s="91"/>
      <c r="Q60" s="91"/>
      <c r="R60" s="95"/>
      <c r="S60" s="91"/>
      <c r="T60" s="159"/>
      <c r="U60" s="160"/>
      <c r="V60" s="91"/>
      <c r="W60" s="150"/>
      <c r="X60" s="94"/>
      <c r="Y60" s="161"/>
      <c r="Z60" s="178"/>
      <c r="AA60" s="150"/>
      <c r="AB60" s="91"/>
    </row>
    <row r="61" spans="1:28" s="141" customFormat="1" ht="13.5">
      <c r="A61" s="31"/>
      <c r="B61" s="41"/>
      <c r="C61" s="41"/>
      <c r="D61" s="45" t="s">
        <v>42</v>
      </c>
      <c r="E61" s="31"/>
      <c r="F61" s="31"/>
      <c r="G61" s="31"/>
      <c r="H61" s="31"/>
      <c r="I61" s="31"/>
      <c r="J61" s="31"/>
      <c r="K61" s="31"/>
      <c r="L61" s="31"/>
      <c r="M61" s="94"/>
      <c r="N61" s="138"/>
      <c r="O61" s="139"/>
      <c r="P61" s="91"/>
      <c r="Q61" s="91"/>
      <c r="R61" s="95"/>
      <c r="S61" s="174">
        <f>O82</f>
        <v>225</v>
      </c>
      <c r="T61" s="175"/>
      <c r="U61" s="160"/>
      <c r="V61" s="97"/>
      <c r="W61" s="150"/>
      <c r="X61" s="176">
        <v>200</v>
      </c>
      <c r="Y61" s="177"/>
      <c r="Z61" s="178"/>
      <c r="AA61" s="174">
        <v>30</v>
      </c>
      <c r="AB61" s="91"/>
    </row>
    <row r="62" spans="1:30" s="101" customFormat="1" ht="22.5" customHeight="1">
      <c r="A62" s="30">
        <v>1</v>
      </c>
      <c r="B62" s="36"/>
      <c r="C62" s="166" t="s">
        <v>180</v>
      </c>
      <c r="D62" s="167" t="s">
        <v>181</v>
      </c>
      <c r="E62" s="28">
        <f aca="true" t="shared" si="39" ref="E62:E69">AB62</f>
        <v>4</v>
      </c>
      <c r="F62" s="32">
        <f aca="true" t="shared" si="40" ref="F62:F69">(G62+H62+I62+J62)*15</f>
        <v>45</v>
      </c>
      <c r="G62" s="166">
        <v>2</v>
      </c>
      <c r="H62" s="166"/>
      <c r="I62" s="166"/>
      <c r="J62" s="166">
        <v>1</v>
      </c>
      <c r="K62" s="166" t="s">
        <v>46</v>
      </c>
      <c r="L62" s="166"/>
      <c r="M62" s="154">
        <f>IF(L62="кп",3,IF(L62="кр",2,IF(L62="кз",1,IF(L62="р",0.5,""))))</f>
      </c>
      <c r="N62" s="138">
        <f aca="true" t="shared" si="41" ref="N62:N69">SUM(O62:Q62)</f>
        <v>53</v>
      </c>
      <c r="O62" s="97">
        <f aca="true" t="shared" si="42" ref="O62:O69">T62</f>
        <v>32</v>
      </c>
      <c r="P62" s="97">
        <f aca="true" t="shared" si="43" ref="P62:P69">IF(L62="кп",60,IF(L62="кр",40,IF(L62="кз",20,IF(L62="р",10,0))))</f>
        <v>0</v>
      </c>
      <c r="Q62" s="97">
        <f aca="true" t="shared" si="44" ref="Q62:Q69">Y62</f>
        <v>21</v>
      </c>
      <c r="R62" s="100"/>
      <c r="S62" s="97">
        <f aca="true" t="shared" si="45" ref="S62:S69">F62*$S$61/$F$82</f>
        <v>32.142857142857146</v>
      </c>
      <c r="T62" s="139">
        <f aca="true" t="shared" si="46" ref="T62:T69">INT(S62+0.5)</f>
        <v>32</v>
      </c>
      <c r="U62" s="179">
        <f aca="true" t="shared" si="47" ref="U62:U69">SUM(G62:J62)</f>
        <v>3</v>
      </c>
      <c r="V62" s="97">
        <f aca="true" t="shared" si="48" ref="V62:V69">IF(K62="то",2,IF(K62="и",3,IF(K62="к",1,0)))</f>
        <v>2</v>
      </c>
      <c r="W62" s="145">
        <f aca="true" t="shared" si="49" ref="W62:W69">U62*V62</f>
        <v>6</v>
      </c>
      <c r="X62" s="154">
        <f aca="true" t="shared" si="50" ref="X62:X69">$X$61*W62/$W$82</f>
        <v>20.689655172413794</v>
      </c>
      <c r="Y62" s="139">
        <f aca="true" t="shared" si="51" ref="Y62:Y69">INT(X62+0.5)</f>
        <v>21</v>
      </c>
      <c r="Z62" s="180">
        <f aca="true" t="shared" si="52" ref="Z62:Z69">F62+N62</f>
        <v>98</v>
      </c>
      <c r="AA62" s="181">
        <f aca="true" t="shared" si="53" ref="AA62:AA69">$AA$61*Z62/$Z$82</f>
        <v>3.675</v>
      </c>
      <c r="AB62" s="28">
        <f aca="true" t="shared" si="54" ref="AB62:AB69">INT(AA62+0.5)</f>
        <v>4</v>
      </c>
      <c r="AD62" s="142"/>
    </row>
    <row r="63" spans="1:30" s="101" customFormat="1" ht="22.5" customHeight="1">
      <c r="A63" s="30">
        <v>2</v>
      </c>
      <c r="B63" s="36"/>
      <c r="C63" s="166" t="s">
        <v>172</v>
      </c>
      <c r="D63" s="167" t="s">
        <v>182</v>
      </c>
      <c r="E63" s="28">
        <f t="shared" si="39"/>
        <v>6</v>
      </c>
      <c r="F63" s="32">
        <f t="shared" si="40"/>
        <v>60</v>
      </c>
      <c r="G63" s="166">
        <v>2</v>
      </c>
      <c r="H63" s="166"/>
      <c r="I63" s="166"/>
      <c r="J63" s="166">
        <v>2</v>
      </c>
      <c r="K63" s="166" t="s">
        <v>44</v>
      </c>
      <c r="L63" s="166" t="s">
        <v>45</v>
      </c>
      <c r="M63" s="154">
        <f>IF(L63="кп",3,IF(L63="кр",2,IF(L63="кз",1,IF(L63="р",0.5,""))))</f>
        <v>1</v>
      </c>
      <c r="N63" s="138">
        <f t="shared" si="41"/>
        <v>104</v>
      </c>
      <c r="O63" s="97">
        <f t="shared" si="42"/>
        <v>43</v>
      </c>
      <c r="P63" s="97">
        <f t="shared" si="43"/>
        <v>20</v>
      </c>
      <c r="Q63" s="97">
        <f t="shared" si="44"/>
        <v>41</v>
      </c>
      <c r="R63" s="100"/>
      <c r="S63" s="97">
        <f t="shared" si="45"/>
        <v>42.857142857142854</v>
      </c>
      <c r="T63" s="139">
        <f t="shared" si="46"/>
        <v>43</v>
      </c>
      <c r="U63" s="179">
        <f t="shared" si="47"/>
        <v>4</v>
      </c>
      <c r="V63" s="97">
        <f t="shared" si="48"/>
        <v>3</v>
      </c>
      <c r="W63" s="145">
        <f t="shared" si="49"/>
        <v>12</v>
      </c>
      <c r="X63" s="154">
        <f t="shared" si="50"/>
        <v>41.37931034482759</v>
      </c>
      <c r="Y63" s="139">
        <f t="shared" si="51"/>
        <v>41</v>
      </c>
      <c r="Z63" s="180">
        <f t="shared" si="52"/>
        <v>164</v>
      </c>
      <c r="AA63" s="181">
        <f t="shared" si="53"/>
        <v>6.15</v>
      </c>
      <c r="AB63" s="28">
        <f t="shared" si="54"/>
        <v>6</v>
      </c>
      <c r="AD63" s="142"/>
    </row>
    <row r="64" spans="1:30" s="101" customFormat="1" ht="22.5" customHeight="1">
      <c r="A64" s="30">
        <v>3</v>
      </c>
      <c r="B64" s="36"/>
      <c r="C64" s="166" t="s">
        <v>183</v>
      </c>
      <c r="D64" s="167" t="s">
        <v>184</v>
      </c>
      <c r="E64" s="28">
        <f t="shared" si="39"/>
        <v>6</v>
      </c>
      <c r="F64" s="32">
        <f t="shared" si="40"/>
        <v>60</v>
      </c>
      <c r="G64" s="166">
        <v>2</v>
      </c>
      <c r="H64" s="166"/>
      <c r="I64" s="166">
        <v>2</v>
      </c>
      <c r="J64" s="166"/>
      <c r="K64" s="166" t="s">
        <v>44</v>
      </c>
      <c r="L64" s="166" t="s">
        <v>45</v>
      </c>
      <c r="M64" s="154">
        <v>1</v>
      </c>
      <c r="N64" s="138">
        <f t="shared" si="41"/>
        <v>104</v>
      </c>
      <c r="O64" s="97">
        <f t="shared" si="42"/>
        <v>43</v>
      </c>
      <c r="P64" s="97">
        <f t="shared" si="43"/>
        <v>20</v>
      </c>
      <c r="Q64" s="97">
        <f t="shared" si="44"/>
        <v>41</v>
      </c>
      <c r="R64" s="100"/>
      <c r="S64" s="97">
        <f t="shared" si="45"/>
        <v>42.857142857142854</v>
      </c>
      <c r="T64" s="139">
        <f t="shared" si="46"/>
        <v>43</v>
      </c>
      <c r="U64" s="179">
        <f t="shared" si="47"/>
        <v>4</v>
      </c>
      <c r="V64" s="97">
        <f t="shared" si="48"/>
        <v>3</v>
      </c>
      <c r="W64" s="145">
        <f t="shared" si="49"/>
        <v>12</v>
      </c>
      <c r="X64" s="154">
        <f t="shared" si="50"/>
        <v>41.37931034482759</v>
      </c>
      <c r="Y64" s="139">
        <f t="shared" si="51"/>
        <v>41</v>
      </c>
      <c r="Z64" s="180">
        <f t="shared" si="52"/>
        <v>164</v>
      </c>
      <c r="AA64" s="181">
        <f t="shared" si="53"/>
        <v>6.15</v>
      </c>
      <c r="AB64" s="28">
        <f t="shared" si="54"/>
        <v>6</v>
      </c>
      <c r="AD64" s="143"/>
    </row>
    <row r="65" spans="1:30" s="101" customFormat="1" ht="23.25" customHeight="1">
      <c r="A65" s="30">
        <v>4</v>
      </c>
      <c r="B65" s="36"/>
      <c r="C65" s="166">
        <v>3</v>
      </c>
      <c r="D65" s="167" t="s">
        <v>185</v>
      </c>
      <c r="E65" s="28">
        <f t="shared" si="39"/>
        <v>6</v>
      </c>
      <c r="F65" s="32">
        <f t="shared" si="40"/>
        <v>60</v>
      </c>
      <c r="G65" s="166">
        <v>2</v>
      </c>
      <c r="H65" s="166"/>
      <c r="I65" s="166">
        <v>1</v>
      </c>
      <c r="J65" s="166">
        <v>1</v>
      </c>
      <c r="K65" s="166" t="s">
        <v>44</v>
      </c>
      <c r="L65" s="166"/>
      <c r="M65" s="154">
        <f aca="true" t="shared" si="55" ref="M65:M75">IF(L65="кп",3,IF(L65="кр",2,IF(L65="кз",1,IF(L65="р",0.5,""))))</f>
      </c>
      <c r="N65" s="138">
        <f t="shared" si="41"/>
        <v>84</v>
      </c>
      <c r="O65" s="97">
        <f t="shared" si="42"/>
        <v>43</v>
      </c>
      <c r="P65" s="97">
        <f t="shared" si="43"/>
        <v>0</v>
      </c>
      <c r="Q65" s="97">
        <f t="shared" si="44"/>
        <v>41</v>
      </c>
      <c r="R65" s="100"/>
      <c r="S65" s="97">
        <f t="shared" si="45"/>
        <v>42.857142857142854</v>
      </c>
      <c r="T65" s="139">
        <f t="shared" si="46"/>
        <v>43</v>
      </c>
      <c r="U65" s="179">
        <f t="shared" si="47"/>
        <v>4</v>
      </c>
      <c r="V65" s="97">
        <f t="shared" si="48"/>
        <v>3</v>
      </c>
      <c r="W65" s="145">
        <f t="shared" si="49"/>
        <v>12</v>
      </c>
      <c r="X65" s="154">
        <f t="shared" si="50"/>
        <v>41.37931034482759</v>
      </c>
      <c r="Y65" s="139">
        <f t="shared" si="51"/>
        <v>41</v>
      </c>
      <c r="Z65" s="180">
        <f t="shared" si="52"/>
        <v>144</v>
      </c>
      <c r="AA65" s="181">
        <f t="shared" si="53"/>
        <v>5.4</v>
      </c>
      <c r="AB65" s="284">
        <v>6</v>
      </c>
      <c r="AD65" s="143"/>
    </row>
    <row r="66" spans="1:30" s="101" customFormat="1" ht="23.25" customHeight="1">
      <c r="A66" s="97">
        <v>5</v>
      </c>
      <c r="B66" s="36"/>
      <c r="C66" s="166" t="s">
        <v>172</v>
      </c>
      <c r="D66" s="167" t="s">
        <v>186</v>
      </c>
      <c r="E66" s="28">
        <f t="shared" si="39"/>
        <v>6</v>
      </c>
      <c r="F66" s="32">
        <f t="shared" si="40"/>
        <v>60</v>
      </c>
      <c r="G66" s="166">
        <v>2</v>
      </c>
      <c r="H66" s="166"/>
      <c r="I66" s="166"/>
      <c r="J66" s="166">
        <v>2</v>
      </c>
      <c r="K66" s="166" t="s">
        <v>44</v>
      </c>
      <c r="L66" s="166" t="s">
        <v>45</v>
      </c>
      <c r="M66" s="154">
        <f t="shared" si="55"/>
        <v>1</v>
      </c>
      <c r="N66" s="138">
        <f t="shared" si="41"/>
        <v>105</v>
      </c>
      <c r="O66" s="97">
        <f t="shared" si="42"/>
        <v>43</v>
      </c>
      <c r="P66" s="97">
        <f t="shared" si="43"/>
        <v>20</v>
      </c>
      <c r="Q66" s="97">
        <f t="shared" si="44"/>
        <v>42</v>
      </c>
      <c r="R66" s="100"/>
      <c r="S66" s="97">
        <f t="shared" si="45"/>
        <v>42.857142857142854</v>
      </c>
      <c r="T66" s="139">
        <f t="shared" si="46"/>
        <v>43</v>
      </c>
      <c r="U66" s="179">
        <f t="shared" si="47"/>
        <v>4</v>
      </c>
      <c r="V66" s="97">
        <f t="shared" si="48"/>
        <v>3</v>
      </c>
      <c r="W66" s="145">
        <f t="shared" si="49"/>
        <v>12</v>
      </c>
      <c r="X66" s="154">
        <f t="shared" si="50"/>
        <v>41.37931034482759</v>
      </c>
      <c r="Y66" s="286">
        <v>42</v>
      </c>
      <c r="Z66" s="180">
        <f t="shared" si="52"/>
        <v>165</v>
      </c>
      <c r="AA66" s="181">
        <f t="shared" si="53"/>
        <v>6.1875</v>
      </c>
      <c r="AB66" s="28">
        <f t="shared" si="54"/>
        <v>6</v>
      </c>
      <c r="AD66" s="143"/>
    </row>
    <row r="67" spans="1:30" s="101" customFormat="1" ht="23.25" customHeight="1">
      <c r="A67" s="97">
        <v>6</v>
      </c>
      <c r="B67" s="36"/>
      <c r="C67" s="166"/>
      <c r="D67" s="167"/>
      <c r="E67" s="28">
        <f t="shared" si="39"/>
        <v>0</v>
      </c>
      <c r="F67" s="32">
        <f t="shared" si="40"/>
        <v>0</v>
      </c>
      <c r="G67" s="166"/>
      <c r="H67" s="166"/>
      <c r="I67" s="166"/>
      <c r="J67" s="166"/>
      <c r="K67" s="166"/>
      <c r="L67" s="166"/>
      <c r="M67" s="154">
        <f t="shared" si="55"/>
      </c>
      <c r="N67" s="138">
        <f t="shared" si="41"/>
        <v>0</v>
      </c>
      <c r="O67" s="97">
        <f t="shared" si="42"/>
        <v>0</v>
      </c>
      <c r="P67" s="97">
        <f t="shared" si="43"/>
        <v>0</v>
      </c>
      <c r="Q67" s="97">
        <f t="shared" si="44"/>
        <v>0</v>
      </c>
      <c r="R67" s="100"/>
      <c r="S67" s="97">
        <f t="shared" si="45"/>
        <v>0</v>
      </c>
      <c r="T67" s="139">
        <f t="shared" si="46"/>
        <v>0</v>
      </c>
      <c r="U67" s="179">
        <f t="shared" si="47"/>
        <v>0</v>
      </c>
      <c r="V67" s="97">
        <f t="shared" si="48"/>
        <v>0</v>
      </c>
      <c r="W67" s="145">
        <f t="shared" si="49"/>
        <v>0</v>
      </c>
      <c r="X67" s="154">
        <f t="shared" si="50"/>
        <v>0</v>
      </c>
      <c r="Y67" s="139">
        <f t="shared" si="51"/>
        <v>0</v>
      </c>
      <c r="Z67" s="180">
        <f t="shared" si="52"/>
        <v>0</v>
      </c>
      <c r="AA67" s="181">
        <f t="shared" si="53"/>
        <v>0</v>
      </c>
      <c r="AB67" s="28">
        <f t="shared" si="54"/>
        <v>0</v>
      </c>
      <c r="AD67" s="143"/>
    </row>
    <row r="68" spans="1:30" s="101" customFormat="1" ht="23.25" customHeight="1">
      <c r="A68" s="97">
        <v>7</v>
      </c>
      <c r="B68" s="36"/>
      <c r="C68" s="166"/>
      <c r="D68" s="167"/>
      <c r="E68" s="28">
        <f t="shared" si="39"/>
        <v>0</v>
      </c>
      <c r="F68" s="32">
        <f t="shared" si="40"/>
        <v>0</v>
      </c>
      <c r="G68" s="166"/>
      <c r="H68" s="166"/>
      <c r="I68" s="166"/>
      <c r="J68" s="166"/>
      <c r="K68" s="166"/>
      <c r="L68" s="166"/>
      <c r="M68" s="154">
        <f t="shared" si="55"/>
      </c>
      <c r="N68" s="138">
        <f t="shared" si="41"/>
        <v>0</v>
      </c>
      <c r="O68" s="97">
        <f t="shared" si="42"/>
        <v>0</v>
      </c>
      <c r="P68" s="97">
        <f t="shared" si="43"/>
        <v>0</v>
      </c>
      <c r="Q68" s="97">
        <f t="shared" si="44"/>
        <v>0</v>
      </c>
      <c r="R68" s="100"/>
      <c r="S68" s="97">
        <f t="shared" si="45"/>
        <v>0</v>
      </c>
      <c r="T68" s="139">
        <f t="shared" si="46"/>
        <v>0</v>
      </c>
      <c r="U68" s="179">
        <f t="shared" si="47"/>
        <v>0</v>
      </c>
      <c r="V68" s="97">
        <f t="shared" si="48"/>
        <v>0</v>
      </c>
      <c r="W68" s="145">
        <f t="shared" si="49"/>
        <v>0</v>
      </c>
      <c r="X68" s="154">
        <f t="shared" si="50"/>
        <v>0</v>
      </c>
      <c r="Y68" s="139">
        <f t="shared" si="51"/>
        <v>0</v>
      </c>
      <c r="Z68" s="180">
        <f t="shared" si="52"/>
        <v>0</v>
      </c>
      <c r="AA68" s="181">
        <f t="shared" si="53"/>
        <v>0</v>
      </c>
      <c r="AB68" s="28">
        <f t="shared" si="54"/>
        <v>0</v>
      </c>
      <c r="AD68" s="143"/>
    </row>
    <row r="69" spans="1:30" s="101" customFormat="1" ht="23.25" customHeight="1">
      <c r="A69" s="97">
        <v>8</v>
      </c>
      <c r="B69" s="36"/>
      <c r="C69" s="166"/>
      <c r="D69" s="167"/>
      <c r="E69" s="28">
        <f t="shared" si="39"/>
        <v>0</v>
      </c>
      <c r="F69" s="32">
        <f t="shared" si="40"/>
        <v>0</v>
      </c>
      <c r="G69" s="166"/>
      <c r="H69" s="166"/>
      <c r="I69" s="166"/>
      <c r="J69" s="166"/>
      <c r="K69" s="166"/>
      <c r="L69" s="166"/>
      <c r="M69" s="154">
        <f t="shared" si="55"/>
      </c>
      <c r="N69" s="138">
        <f t="shared" si="41"/>
        <v>0</v>
      </c>
      <c r="O69" s="97">
        <f t="shared" si="42"/>
        <v>0</v>
      </c>
      <c r="P69" s="97">
        <f t="shared" si="43"/>
        <v>0</v>
      </c>
      <c r="Q69" s="97">
        <f t="shared" si="44"/>
        <v>0</v>
      </c>
      <c r="R69" s="100"/>
      <c r="S69" s="97">
        <f t="shared" si="45"/>
        <v>0</v>
      </c>
      <c r="T69" s="139">
        <f t="shared" si="46"/>
        <v>0</v>
      </c>
      <c r="U69" s="179">
        <f t="shared" si="47"/>
        <v>0</v>
      </c>
      <c r="V69" s="97">
        <f t="shared" si="48"/>
        <v>0</v>
      </c>
      <c r="W69" s="145">
        <f t="shared" si="49"/>
        <v>0</v>
      </c>
      <c r="X69" s="154">
        <f t="shared" si="50"/>
        <v>0</v>
      </c>
      <c r="Y69" s="139">
        <f t="shared" si="51"/>
        <v>0</v>
      </c>
      <c r="Z69" s="180">
        <f t="shared" si="52"/>
        <v>0</v>
      </c>
      <c r="AA69" s="181">
        <f t="shared" si="53"/>
        <v>0</v>
      </c>
      <c r="AB69" s="28">
        <f t="shared" si="54"/>
        <v>0</v>
      </c>
      <c r="AD69" s="143"/>
    </row>
    <row r="70" spans="1:30" s="101" customFormat="1" ht="22.5" customHeight="1">
      <c r="A70" s="30"/>
      <c r="B70" s="36"/>
      <c r="C70" s="36"/>
      <c r="D70" s="46" t="s">
        <v>48</v>
      </c>
      <c r="E70" s="28"/>
      <c r="F70" s="30"/>
      <c r="G70" s="30"/>
      <c r="H70" s="30"/>
      <c r="I70" s="30"/>
      <c r="J70" s="30"/>
      <c r="K70" s="30"/>
      <c r="L70" s="30"/>
      <c r="M70" s="99">
        <f t="shared" si="55"/>
      </c>
      <c r="N70" s="145"/>
      <c r="O70" s="139"/>
      <c r="P70" s="140"/>
      <c r="Q70" s="99"/>
      <c r="R70" s="100"/>
      <c r="S70" s="97"/>
      <c r="T70" s="139"/>
      <c r="U70" s="179"/>
      <c r="V70" s="97"/>
      <c r="W70" s="145"/>
      <c r="X70" s="154"/>
      <c r="Y70" s="157"/>
      <c r="Z70" s="180"/>
      <c r="AA70" s="181"/>
      <c r="AB70" s="28"/>
      <c r="AD70" s="143"/>
    </row>
    <row r="71" spans="1:30" s="102" customFormat="1" ht="22.5" customHeight="1">
      <c r="A71" s="36" t="s">
        <v>49</v>
      </c>
      <c r="B71" s="36"/>
      <c r="C71" s="168">
        <v>20</v>
      </c>
      <c r="D71" s="169" t="s">
        <v>187</v>
      </c>
      <c r="E71" s="28">
        <f>AB71</f>
        <v>2</v>
      </c>
      <c r="F71" s="32">
        <f>(G71+H71+I71+J71)*15</f>
        <v>30</v>
      </c>
      <c r="G71" s="170"/>
      <c r="H71" s="170"/>
      <c r="I71" s="170"/>
      <c r="J71" s="170">
        <v>2</v>
      </c>
      <c r="K71" s="170" t="s">
        <v>46</v>
      </c>
      <c r="L71" s="166" t="s">
        <v>178</v>
      </c>
      <c r="M71" s="154">
        <f t="shared" si="55"/>
      </c>
      <c r="N71" s="138">
        <f>SUM(O72:Q72)</f>
        <v>35</v>
      </c>
      <c r="O71" s="97">
        <f>T71</f>
        <v>21</v>
      </c>
      <c r="P71" s="97">
        <f>IF(L71="кп",60,IF(L71="кр",40,IF(L71="кз",20,IF(L71="р",10,0))))</f>
        <v>0</v>
      </c>
      <c r="Q71" s="97">
        <f>Y71</f>
        <v>14</v>
      </c>
      <c r="R71" s="100"/>
      <c r="S71" s="97">
        <f>F71*$S$61/$F$82</f>
        <v>21.428571428571427</v>
      </c>
      <c r="T71" s="139">
        <f>INT(S71+0.5)</f>
        <v>21</v>
      </c>
      <c r="U71" s="179">
        <f>SUM(G71:J71)</f>
        <v>2</v>
      </c>
      <c r="V71" s="97">
        <f>IF(K71="то",2,IF(K71="и",3,IF(K71="к",1,0)))</f>
        <v>2</v>
      </c>
      <c r="W71" s="145">
        <f>U71*V71</f>
        <v>4</v>
      </c>
      <c r="X71" s="154">
        <f>$X$61*W71/$W$82</f>
        <v>13.793103448275861</v>
      </c>
      <c r="Y71" s="139">
        <f>INT(X71+0.5)</f>
        <v>14</v>
      </c>
      <c r="Z71" s="180">
        <f>F71+N71</f>
        <v>65</v>
      </c>
      <c r="AA71" s="181">
        <f>$AA$61*Z71/$Z$82</f>
        <v>2.4375</v>
      </c>
      <c r="AB71" s="28">
        <f>INT(AA71+0.5)</f>
        <v>2</v>
      </c>
      <c r="AD71" s="143"/>
    </row>
    <row r="72" spans="1:30" s="102" customFormat="1" ht="22.5" customHeight="1">
      <c r="A72" s="36" t="s">
        <v>50</v>
      </c>
      <c r="B72" s="36"/>
      <c r="C72" s="168">
        <v>20</v>
      </c>
      <c r="D72" s="169" t="s">
        <v>188</v>
      </c>
      <c r="E72" s="28">
        <f>AB72</f>
        <v>2</v>
      </c>
      <c r="F72" s="32">
        <f>(G72+H72+I72+J72)*15</f>
        <v>30</v>
      </c>
      <c r="G72" s="170"/>
      <c r="H72" s="170"/>
      <c r="I72" s="170"/>
      <c r="J72" s="170">
        <v>2</v>
      </c>
      <c r="K72" s="170" t="s">
        <v>46</v>
      </c>
      <c r="L72" s="171" t="s">
        <v>178</v>
      </c>
      <c r="M72" s="154">
        <f t="shared" si="55"/>
      </c>
      <c r="N72" s="138">
        <f>SUM(O73:Q73)</f>
        <v>35</v>
      </c>
      <c r="O72" s="97">
        <f>T72</f>
        <v>21</v>
      </c>
      <c r="P72" s="97">
        <f>IF(L72="кп",60,IF(L72="кр",40,IF(L72="кз",20,IF(L72="р",10,0))))</f>
        <v>0</v>
      </c>
      <c r="Q72" s="97">
        <f>Y72</f>
        <v>14</v>
      </c>
      <c r="R72" s="100"/>
      <c r="S72" s="97">
        <f>F72*$S$61/$F$82</f>
        <v>21.428571428571427</v>
      </c>
      <c r="T72" s="139">
        <f>INT(S72+0.5)</f>
        <v>21</v>
      </c>
      <c r="U72" s="179">
        <f>SUM(G72:J72)</f>
        <v>2</v>
      </c>
      <c r="V72" s="97">
        <f>IF(K72="то",2,IF(K72="и",3,IF(K72="к",1,0)))</f>
        <v>2</v>
      </c>
      <c r="W72" s="145">
        <f>U72*V72</f>
        <v>4</v>
      </c>
      <c r="X72" s="154">
        <f>$X$61*W72/$W$82</f>
        <v>13.793103448275861</v>
      </c>
      <c r="Y72" s="139">
        <f>INT(X72+0.5)</f>
        <v>14</v>
      </c>
      <c r="Z72" s="180">
        <f>F72+N72</f>
        <v>65</v>
      </c>
      <c r="AA72" s="181">
        <f>$AA$61*Z72/$Z$82</f>
        <v>2.4375</v>
      </c>
      <c r="AB72" s="28">
        <f>INT(AA72+0.5)</f>
        <v>2</v>
      </c>
      <c r="AD72" s="143"/>
    </row>
    <row r="73" spans="1:30" s="102" customFormat="1" ht="22.5" customHeight="1">
      <c r="A73" s="36" t="s">
        <v>51</v>
      </c>
      <c r="B73" s="36"/>
      <c r="C73" s="168">
        <v>20</v>
      </c>
      <c r="D73" s="169" t="s">
        <v>189</v>
      </c>
      <c r="E73" s="28">
        <f>AB73</f>
        <v>2</v>
      </c>
      <c r="F73" s="32">
        <f>(G73+H73+I73+J73)*15</f>
        <v>30</v>
      </c>
      <c r="G73" s="170"/>
      <c r="H73" s="170"/>
      <c r="I73" s="170"/>
      <c r="J73" s="170">
        <v>2</v>
      </c>
      <c r="K73" s="170" t="s">
        <v>46</v>
      </c>
      <c r="L73" s="171" t="s">
        <v>178</v>
      </c>
      <c r="M73" s="154">
        <f t="shared" si="55"/>
      </c>
      <c r="N73" s="138">
        <f>SUM(O73:Q73)</f>
        <v>35</v>
      </c>
      <c r="O73" s="97">
        <f>T73</f>
        <v>21</v>
      </c>
      <c r="P73" s="97">
        <f>IF(L73="кп",60,IF(L73="кр",40,IF(L73="кз",20,IF(L73="р",10,0))))</f>
        <v>0</v>
      </c>
      <c r="Q73" s="97">
        <f>Y73</f>
        <v>14</v>
      </c>
      <c r="R73" s="100"/>
      <c r="S73" s="97">
        <f>F73*$S$61/$F$82</f>
        <v>21.428571428571427</v>
      </c>
      <c r="T73" s="139">
        <f>INT(S73+0.5)</f>
        <v>21</v>
      </c>
      <c r="U73" s="179">
        <f>SUM(G73:J73)</f>
        <v>2</v>
      </c>
      <c r="V73" s="97">
        <f>IF(K73="то",2,IF(K73="и",3,IF(K73="к",1,0)))</f>
        <v>2</v>
      </c>
      <c r="W73" s="145">
        <f>U73*V73</f>
        <v>4</v>
      </c>
      <c r="X73" s="154">
        <f>$X$61*W73/$W$82</f>
        <v>13.793103448275861</v>
      </c>
      <c r="Y73" s="139">
        <f>INT(X73+0.5)</f>
        <v>14</v>
      </c>
      <c r="Z73" s="180">
        <f>F73+N73</f>
        <v>65</v>
      </c>
      <c r="AA73" s="181">
        <f>$AA$61*Z73/$Z$82</f>
        <v>2.4375</v>
      </c>
      <c r="AB73" s="28">
        <f>INT(AA73+0.5)</f>
        <v>2</v>
      </c>
      <c r="AD73" s="143"/>
    </row>
    <row r="74" spans="1:30" s="102" customFormat="1" ht="22.5" customHeight="1">
      <c r="A74" s="36" t="s">
        <v>52</v>
      </c>
      <c r="B74" s="36"/>
      <c r="C74" s="168">
        <v>20</v>
      </c>
      <c r="D74" s="169" t="s">
        <v>190</v>
      </c>
      <c r="E74" s="28">
        <f>AB74</f>
        <v>2</v>
      </c>
      <c r="F74" s="32">
        <f>(G74+H74+I74+J74)*15</f>
        <v>30</v>
      </c>
      <c r="G74" s="170"/>
      <c r="H74" s="170"/>
      <c r="I74" s="170"/>
      <c r="J74" s="170">
        <v>2</v>
      </c>
      <c r="K74" s="170" t="s">
        <v>46</v>
      </c>
      <c r="L74" s="171" t="s">
        <v>178</v>
      </c>
      <c r="M74" s="154">
        <f t="shared" si="55"/>
      </c>
      <c r="N74" s="138">
        <f>SUM(O74:Q74)</f>
        <v>35</v>
      </c>
      <c r="O74" s="97">
        <f>T74</f>
        <v>21</v>
      </c>
      <c r="P74" s="97">
        <f>IF(L74="кп",60,IF(L74="кр",40,IF(L74="кз",20,IF(L74="р",10,0))))</f>
        <v>0</v>
      </c>
      <c r="Q74" s="97">
        <f>Y74</f>
        <v>14</v>
      </c>
      <c r="R74" s="100"/>
      <c r="S74" s="97">
        <f>F74*$S$61/$F$82</f>
        <v>21.428571428571427</v>
      </c>
      <c r="T74" s="139">
        <f>INT(S74+0.5)</f>
        <v>21</v>
      </c>
      <c r="U74" s="179">
        <f>SUM(G74:J74)</f>
        <v>2</v>
      </c>
      <c r="V74" s="97">
        <f>IF(K74="то",2,IF(K74="и",3,IF(K74="к",1,0)))</f>
        <v>2</v>
      </c>
      <c r="W74" s="145">
        <f>U74*V74</f>
        <v>4</v>
      </c>
      <c r="X74" s="154">
        <f>$X$61*W74/$W$82</f>
        <v>13.793103448275861</v>
      </c>
      <c r="Y74" s="139">
        <f>INT(X74+0.5)</f>
        <v>14</v>
      </c>
      <c r="Z74" s="180">
        <f>F74+N74</f>
        <v>65</v>
      </c>
      <c r="AA74" s="181">
        <f>$AA$61*Z74/$Z$82</f>
        <v>2.4375</v>
      </c>
      <c r="AB74" s="28">
        <f>INT(AA74+0.5)</f>
        <v>2</v>
      </c>
      <c r="AD74" s="143"/>
    </row>
    <row r="75" spans="1:30" s="102" customFormat="1" ht="22.5" customHeight="1">
      <c r="A75" s="36" t="s">
        <v>115</v>
      </c>
      <c r="B75" s="36"/>
      <c r="C75" s="168"/>
      <c r="D75" s="169"/>
      <c r="E75" s="28">
        <f>AB75</f>
        <v>0</v>
      </c>
      <c r="F75" s="32">
        <f>(G75+H75+I75+J75)*15</f>
        <v>0</v>
      </c>
      <c r="G75" s="170"/>
      <c r="H75" s="170"/>
      <c r="I75" s="170"/>
      <c r="J75" s="170"/>
      <c r="K75" s="170"/>
      <c r="L75" s="171"/>
      <c r="M75" s="154">
        <f t="shared" si="55"/>
      </c>
      <c r="N75" s="138">
        <f>SUM(O75:Q75)</f>
        <v>0</v>
      </c>
      <c r="O75" s="97">
        <f>T75</f>
        <v>0</v>
      </c>
      <c r="P75" s="97">
        <f>IF(L75="кп",60,IF(L75="кр",40,IF(L75="кз",20,IF(L75="р",10,0))))</f>
        <v>0</v>
      </c>
      <c r="Q75" s="97">
        <f>Y75</f>
        <v>0</v>
      </c>
      <c r="R75" s="100"/>
      <c r="S75" s="97">
        <f>F75*$S$61/$F$82</f>
        <v>0</v>
      </c>
      <c r="T75" s="139">
        <f>INT(S75+0.5)</f>
        <v>0</v>
      </c>
      <c r="U75" s="179">
        <f>SUM(G75:J75)</f>
        <v>0</v>
      </c>
      <c r="V75" s="97">
        <f>IF(K75="то",2,IF(K75="и",3,IF(K75="к",1,0)))</f>
        <v>0</v>
      </c>
      <c r="W75" s="145">
        <f>U75*V75</f>
        <v>0</v>
      </c>
      <c r="X75" s="154">
        <f>$X$61*W75/$W$82</f>
        <v>0</v>
      </c>
      <c r="Y75" s="139">
        <f>INT(X75+0.5)</f>
        <v>0</v>
      </c>
      <c r="Z75" s="180">
        <f>F75+N75</f>
        <v>0</v>
      </c>
      <c r="AA75" s="181">
        <f>$AA$61*Z75/$Z$82</f>
        <v>0</v>
      </c>
      <c r="AB75" s="28">
        <f>INT(AA75+0.5)</f>
        <v>0</v>
      </c>
      <c r="AD75" s="143"/>
    </row>
    <row r="76" spans="1:30" s="102" customFormat="1" ht="22.5" customHeight="1">
      <c r="A76" s="36"/>
      <c r="B76" s="36"/>
      <c r="C76" s="36"/>
      <c r="D76" s="46" t="s">
        <v>48</v>
      </c>
      <c r="E76" s="28"/>
      <c r="F76" s="30"/>
      <c r="G76" s="30"/>
      <c r="H76" s="30"/>
      <c r="I76" s="30"/>
      <c r="J76" s="30"/>
      <c r="K76" s="30"/>
      <c r="L76" s="30"/>
      <c r="M76" s="99"/>
      <c r="N76" s="138"/>
      <c r="O76" s="153"/>
      <c r="P76" s="140"/>
      <c r="Q76" s="97"/>
      <c r="R76" s="100"/>
      <c r="S76" s="97"/>
      <c r="T76" s="139"/>
      <c r="U76" s="182"/>
      <c r="V76" s="97"/>
      <c r="W76" s="145"/>
      <c r="X76" s="154"/>
      <c r="Y76" s="139"/>
      <c r="Z76" s="183"/>
      <c r="AA76" s="181"/>
      <c r="AB76" s="28"/>
      <c r="AD76" s="143"/>
    </row>
    <row r="77" spans="1:30" s="102" customFormat="1" ht="22.5" customHeight="1">
      <c r="A77" s="36" t="s">
        <v>93</v>
      </c>
      <c r="B77" s="36"/>
      <c r="C77" s="168"/>
      <c r="D77" s="169"/>
      <c r="E77" s="28">
        <f>AB77</f>
        <v>0</v>
      </c>
      <c r="F77" s="32">
        <f>(G77+H77+I77+J77)*15</f>
        <v>0</v>
      </c>
      <c r="G77" s="170"/>
      <c r="H77" s="170"/>
      <c r="I77" s="170"/>
      <c r="J77" s="170"/>
      <c r="K77" s="170"/>
      <c r="L77" s="171"/>
      <c r="M77" s="154">
        <f>IF(L77="кп",3,IF(L77="кр",2,IF(L77="кз",1,IF(L77="р",0.5,""))))</f>
      </c>
      <c r="N77" s="138">
        <f>SUM(O77:Q77)</f>
        <v>0</v>
      </c>
      <c r="O77" s="97">
        <f>T77</f>
        <v>0</v>
      </c>
      <c r="P77" s="97">
        <f>IF(L77="кп",60,IF(L77="кр",40,IF(L77="кз",20,IF(L77="р",10,0))))</f>
        <v>0</v>
      </c>
      <c r="Q77" s="97">
        <f>Y77</f>
        <v>0</v>
      </c>
      <c r="R77" s="100"/>
      <c r="S77" s="97">
        <f>F77*$S$61/$F$82</f>
        <v>0</v>
      </c>
      <c r="T77" s="139">
        <f>INT(S77+0.5)</f>
        <v>0</v>
      </c>
      <c r="U77" s="179">
        <f>SUM(G77:J77)</f>
        <v>0</v>
      </c>
      <c r="V77" s="97">
        <f>IF(K77="то",2,IF(K77="и",3,IF(K77="к",1,0)))</f>
        <v>0</v>
      </c>
      <c r="W77" s="145">
        <f>U77*V77</f>
        <v>0</v>
      </c>
      <c r="X77" s="154">
        <f>$X$61*W77/$W$82</f>
        <v>0</v>
      </c>
      <c r="Y77" s="139">
        <f>INT(X77+0.5)</f>
        <v>0</v>
      </c>
      <c r="Z77" s="180">
        <f>F77+N77</f>
        <v>0</v>
      </c>
      <c r="AA77" s="181">
        <f>$AA$61*Z77/$Z$82</f>
        <v>0</v>
      </c>
      <c r="AB77" s="28">
        <f>INT(AA77+0.5)</f>
        <v>0</v>
      </c>
      <c r="AD77" s="143"/>
    </row>
    <row r="78" spans="1:30" s="102" customFormat="1" ht="22.5" customHeight="1">
      <c r="A78" s="36" t="s">
        <v>94</v>
      </c>
      <c r="B78" s="36"/>
      <c r="C78" s="168"/>
      <c r="D78" s="169"/>
      <c r="E78" s="28">
        <f>AB78</f>
        <v>0</v>
      </c>
      <c r="F78" s="32">
        <f>(G78+H78+I78+J78)*15</f>
        <v>0</v>
      </c>
      <c r="G78" s="170"/>
      <c r="H78" s="170"/>
      <c r="I78" s="170"/>
      <c r="J78" s="170"/>
      <c r="K78" s="170"/>
      <c r="L78" s="171"/>
      <c r="M78" s="154">
        <f>IF(L78="кп",3,IF(L78="кр",2,IF(L78="кз",1,IF(L78="р",0.5,""))))</f>
      </c>
      <c r="N78" s="138">
        <f>SUM(O78:Q78)</f>
        <v>0</v>
      </c>
      <c r="O78" s="97">
        <f>T78</f>
        <v>0</v>
      </c>
      <c r="P78" s="97">
        <f>IF(L78="кп",60,IF(L78="кр",40,IF(L78="кз",20,IF(L78="р",10,0))))</f>
        <v>0</v>
      </c>
      <c r="Q78" s="97">
        <f>Y78</f>
        <v>0</v>
      </c>
      <c r="R78" s="100"/>
      <c r="S78" s="97">
        <f>F78*$S$61/$F$82</f>
        <v>0</v>
      </c>
      <c r="T78" s="139">
        <f>INT(S78+0.5)</f>
        <v>0</v>
      </c>
      <c r="U78" s="179">
        <f>SUM(G78:J78)</f>
        <v>0</v>
      </c>
      <c r="V78" s="97">
        <f>IF(K78="то",2,IF(K78="и",3,IF(K78="к",1,0)))</f>
        <v>0</v>
      </c>
      <c r="W78" s="145">
        <f>U78*V78</f>
        <v>0</v>
      </c>
      <c r="X78" s="154">
        <f>$X$61*W78/$W$82</f>
        <v>0</v>
      </c>
      <c r="Y78" s="139">
        <f>INT(X78+0.5)</f>
        <v>0</v>
      </c>
      <c r="Z78" s="180">
        <f>F78+N78</f>
        <v>0</v>
      </c>
      <c r="AA78" s="181">
        <f>$AA$61*Z78/$Z$82</f>
        <v>0</v>
      </c>
      <c r="AB78" s="28">
        <f>INT(AA78+0.5)</f>
        <v>0</v>
      </c>
      <c r="AD78" s="143"/>
    </row>
    <row r="79" spans="1:30" s="102" customFormat="1" ht="22.5" customHeight="1">
      <c r="A79" s="36" t="s">
        <v>95</v>
      </c>
      <c r="B79" s="36"/>
      <c r="C79" s="168"/>
      <c r="D79" s="169"/>
      <c r="E79" s="28">
        <f>AB79</f>
        <v>0</v>
      </c>
      <c r="F79" s="32">
        <f>(G79+H79+I79+J79)*15</f>
        <v>0</v>
      </c>
      <c r="G79" s="170"/>
      <c r="H79" s="170"/>
      <c r="I79" s="170"/>
      <c r="J79" s="170"/>
      <c r="K79" s="170"/>
      <c r="L79" s="171"/>
      <c r="M79" s="154">
        <f>IF(L79="кп",3,IF(L79="кр",2,IF(L79="кз",1,IF(L79="р",0.5,""))))</f>
      </c>
      <c r="N79" s="138">
        <f>SUM(O79:Q79)</f>
        <v>0</v>
      </c>
      <c r="O79" s="97">
        <f>T79</f>
        <v>0</v>
      </c>
      <c r="P79" s="97">
        <f>IF(L79="кп",60,IF(L79="кр",40,IF(L79="кз",20,IF(L79="р",10,0))))</f>
        <v>0</v>
      </c>
      <c r="Q79" s="97">
        <f>Y79</f>
        <v>0</v>
      </c>
      <c r="R79" s="100"/>
      <c r="S79" s="97">
        <f>F79*$S$61/$F$82</f>
        <v>0</v>
      </c>
      <c r="T79" s="139">
        <f>INT(S79+0.5)</f>
        <v>0</v>
      </c>
      <c r="U79" s="179">
        <f>SUM(G79:J79)</f>
        <v>0</v>
      </c>
      <c r="V79" s="97">
        <f>IF(K79="то",2,IF(K79="и",3,IF(K79="к",1,0)))</f>
        <v>0</v>
      </c>
      <c r="W79" s="145">
        <f>U79*V79</f>
        <v>0</v>
      </c>
      <c r="X79" s="154">
        <f>$X$61*W79/$W$82</f>
        <v>0</v>
      </c>
      <c r="Y79" s="139">
        <f>INT(X79+0.5)</f>
        <v>0</v>
      </c>
      <c r="Z79" s="180">
        <f>F79+N79</f>
        <v>0</v>
      </c>
      <c r="AA79" s="181">
        <f>$AA$61*Z79/$Z$82</f>
        <v>0</v>
      </c>
      <c r="AB79" s="28">
        <f>INT(AA79+0.5)</f>
        <v>0</v>
      </c>
      <c r="AD79" s="143"/>
    </row>
    <row r="80" spans="1:30" s="102" customFormat="1" ht="22.5" customHeight="1">
      <c r="A80" s="36" t="s">
        <v>96</v>
      </c>
      <c r="B80" s="36"/>
      <c r="C80" s="168"/>
      <c r="D80" s="169"/>
      <c r="E80" s="28">
        <f>AB80</f>
        <v>0</v>
      </c>
      <c r="F80" s="32">
        <f>(G80+H80+I80+J80)*15</f>
        <v>0</v>
      </c>
      <c r="G80" s="170"/>
      <c r="H80" s="170"/>
      <c r="I80" s="170"/>
      <c r="J80" s="170"/>
      <c r="K80" s="170"/>
      <c r="L80" s="171"/>
      <c r="M80" s="154">
        <f>IF(L80="кп",3,IF(L80="кр",2,IF(L80="кз",1,IF(L80="р",0.5,""))))</f>
      </c>
      <c r="N80" s="138">
        <f>SUM(O80:Q80)</f>
        <v>0</v>
      </c>
      <c r="O80" s="97">
        <f>T80</f>
        <v>0</v>
      </c>
      <c r="P80" s="97">
        <f>IF(L80="кп",60,IF(L80="кр",40,IF(L80="кз",20,IF(L80="р",10,0))))</f>
        <v>0</v>
      </c>
      <c r="Q80" s="97">
        <f>Y80</f>
        <v>0</v>
      </c>
      <c r="R80" s="100"/>
      <c r="S80" s="97">
        <f>F80*$S$61/$F$82</f>
        <v>0</v>
      </c>
      <c r="T80" s="139">
        <f>INT(S80+0.5)</f>
        <v>0</v>
      </c>
      <c r="U80" s="179">
        <f>SUM(G80:J80)</f>
        <v>0</v>
      </c>
      <c r="V80" s="97">
        <f>IF(K80="то",2,IF(K80="и",3,IF(K80="к",1,0)))</f>
        <v>0</v>
      </c>
      <c r="W80" s="145">
        <f>U80*V80</f>
        <v>0</v>
      </c>
      <c r="X80" s="154">
        <f>$X$61*W80/$W$82</f>
        <v>0</v>
      </c>
      <c r="Y80" s="139">
        <f>INT(X80+0.5)</f>
        <v>0</v>
      </c>
      <c r="Z80" s="180">
        <f>F80+N80</f>
        <v>0</v>
      </c>
      <c r="AA80" s="181">
        <f>$AA$61*Z80/$Z$82</f>
        <v>0</v>
      </c>
      <c r="AB80" s="28">
        <f>INT(AA80+0.5)</f>
        <v>0</v>
      </c>
      <c r="AD80" s="143"/>
    </row>
    <row r="81" spans="1:30" s="102" customFormat="1" ht="22.5" customHeight="1">
      <c r="A81" s="36" t="s">
        <v>116</v>
      </c>
      <c r="B81" s="36"/>
      <c r="C81" s="168"/>
      <c r="D81" s="169"/>
      <c r="E81" s="28">
        <f>AB81</f>
        <v>0</v>
      </c>
      <c r="F81" s="32">
        <f>(G81+H81+I81+J81)*15</f>
        <v>0</v>
      </c>
      <c r="G81" s="170"/>
      <c r="H81" s="170"/>
      <c r="I81" s="170"/>
      <c r="J81" s="170"/>
      <c r="K81" s="170"/>
      <c r="L81" s="171"/>
      <c r="M81" s="154">
        <f>IF(L81="кп",3,IF(L81="кр",2,IF(L81="кз",1,IF(L81="р",0.5,""))))</f>
      </c>
      <c r="N81" s="138">
        <f>SUM(O81:Q81)</f>
        <v>0</v>
      </c>
      <c r="O81" s="97">
        <f>T81</f>
        <v>0</v>
      </c>
      <c r="P81" s="97">
        <f>IF(L81="кп",60,IF(L81="кр",40,IF(L81="кз",20,IF(L81="р",10,0))))</f>
        <v>0</v>
      </c>
      <c r="Q81" s="97">
        <f>Y81</f>
        <v>0</v>
      </c>
      <c r="R81" s="100"/>
      <c r="S81" s="97">
        <f>F81*$S$61/$F$82</f>
        <v>0</v>
      </c>
      <c r="T81" s="139">
        <f>INT(S81+0.5)</f>
        <v>0</v>
      </c>
      <c r="U81" s="179">
        <f>SUM(G81:J81)</f>
        <v>0</v>
      </c>
      <c r="V81" s="97">
        <f>IF(K81="то",2,IF(K81="и",3,IF(K81="к",1,0)))</f>
        <v>0</v>
      </c>
      <c r="W81" s="145">
        <f>U81*V81</f>
        <v>0</v>
      </c>
      <c r="X81" s="154">
        <f>$X$61*W81/$W$82</f>
        <v>0</v>
      </c>
      <c r="Y81" s="139">
        <f>INT(X81+0.5)</f>
        <v>0</v>
      </c>
      <c r="Z81" s="180">
        <f>F81+N81</f>
        <v>0</v>
      </c>
      <c r="AA81" s="181">
        <f>$AA$61*Z81/$Z$82</f>
        <v>0</v>
      </c>
      <c r="AB81" s="28">
        <f>INT(AA81+0.5)</f>
        <v>0</v>
      </c>
      <c r="AD81" s="143"/>
    </row>
    <row r="82" spans="1:28" s="101" customFormat="1" ht="43.5" customHeight="1">
      <c r="A82" s="408" t="s">
        <v>59</v>
      </c>
      <c r="B82" s="408"/>
      <c r="C82" s="408"/>
      <c r="D82" s="408"/>
      <c r="E82" s="29">
        <f aca="true" t="shared" si="56" ref="E82:J82">SUM(E62:E71)+E77</f>
        <v>30</v>
      </c>
      <c r="F82" s="38">
        <f t="shared" si="56"/>
        <v>315</v>
      </c>
      <c r="G82" s="29">
        <f t="shared" si="56"/>
        <v>10</v>
      </c>
      <c r="H82" s="29">
        <f t="shared" si="56"/>
        <v>0</v>
      </c>
      <c r="I82" s="29">
        <f t="shared" si="56"/>
        <v>3</v>
      </c>
      <c r="J82" s="29">
        <f t="shared" si="56"/>
        <v>8</v>
      </c>
      <c r="K82" s="173" t="s">
        <v>196</v>
      </c>
      <c r="L82" s="173" t="s">
        <v>197</v>
      </c>
      <c r="M82" s="164">
        <f>SUM(M62:M71,M77)</f>
        <v>3</v>
      </c>
      <c r="N82" s="146">
        <f>800-F82</f>
        <v>485</v>
      </c>
      <c r="O82" s="148">
        <f>800-F82-P82-Q82</f>
        <v>225</v>
      </c>
      <c r="P82" s="146">
        <f>SUM(P62:P71)+P77</f>
        <v>60</v>
      </c>
      <c r="Q82" s="146">
        <f>SUM(Q62:Q71)+Q77</f>
        <v>200</v>
      </c>
      <c r="R82" s="100"/>
      <c r="S82" s="146">
        <f aca="true" t="shared" si="57" ref="S82:AB82">SUM(S62:S71)+S77</f>
        <v>225</v>
      </c>
      <c r="T82" s="146">
        <f t="shared" si="57"/>
        <v>225</v>
      </c>
      <c r="U82" s="149">
        <f t="shared" si="57"/>
        <v>21</v>
      </c>
      <c r="V82" s="29">
        <f t="shared" si="57"/>
        <v>16</v>
      </c>
      <c r="W82" s="29">
        <f t="shared" si="57"/>
        <v>58</v>
      </c>
      <c r="X82" s="149">
        <f t="shared" si="57"/>
        <v>200.00000000000003</v>
      </c>
      <c r="Y82" s="148">
        <f t="shared" si="57"/>
        <v>200</v>
      </c>
      <c r="Z82" s="148">
        <f t="shared" si="57"/>
        <v>800</v>
      </c>
      <c r="AA82" s="148">
        <f t="shared" si="57"/>
        <v>30</v>
      </c>
      <c r="AB82" s="148">
        <f t="shared" si="57"/>
        <v>30</v>
      </c>
    </row>
    <row r="83" spans="1:28" s="102" customFormat="1" ht="22.5" customHeight="1">
      <c r="A83" s="242"/>
      <c r="B83" s="209"/>
      <c r="C83" s="209" t="s">
        <v>54</v>
      </c>
      <c r="D83" s="243" t="s">
        <v>55</v>
      </c>
      <c r="E83" s="242">
        <v>1</v>
      </c>
      <c r="F83" s="242">
        <v>30</v>
      </c>
      <c r="G83" s="242"/>
      <c r="H83" s="242"/>
      <c r="I83" s="242"/>
      <c r="J83" s="242">
        <v>2</v>
      </c>
      <c r="K83" s="242" t="s">
        <v>43</v>
      </c>
      <c r="L83" s="242"/>
      <c r="M83" s="244"/>
      <c r="N83" s="245"/>
      <c r="O83" s="246"/>
      <c r="P83" s="247"/>
      <c r="Q83" s="247"/>
      <c r="R83" s="100"/>
      <c r="S83" s="247"/>
      <c r="T83" s="248"/>
      <c r="U83" s="249"/>
      <c r="V83" s="247"/>
      <c r="W83" s="250"/>
      <c r="X83" s="244"/>
      <c r="Y83" s="251"/>
      <c r="Z83" s="252"/>
      <c r="AA83" s="250"/>
      <c r="AB83" s="247"/>
    </row>
    <row r="84" spans="1:28" s="102" customFormat="1" ht="22.5" customHeight="1">
      <c r="A84" s="30"/>
      <c r="B84" s="36"/>
      <c r="C84" s="36"/>
      <c r="D84" s="40"/>
      <c r="E84" s="30"/>
      <c r="F84" s="30"/>
      <c r="G84" s="30"/>
      <c r="H84" s="30"/>
      <c r="I84" s="30"/>
      <c r="J84" s="30"/>
      <c r="K84" s="30"/>
      <c r="L84" s="30"/>
      <c r="M84" s="154"/>
      <c r="N84" s="150"/>
      <c r="O84" s="91"/>
      <c r="P84" s="97"/>
      <c r="Q84" s="97"/>
      <c r="R84" s="140"/>
      <c r="S84" s="97"/>
      <c r="T84" s="97"/>
      <c r="U84" s="97"/>
      <c r="V84" s="97"/>
      <c r="W84" s="145"/>
      <c r="X84" s="154"/>
      <c r="Y84" s="154"/>
      <c r="Z84" s="145"/>
      <c r="AA84" s="145"/>
      <c r="AB84" s="97"/>
    </row>
    <row r="85" spans="1:28" ht="18.75" customHeight="1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S85" s="184"/>
      <c r="T85" s="184"/>
      <c r="U85" s="184"/>
      <c r="V85" s="184"/>
      <c r="W85" s="185"/>
      <c r="X85" s="186"/>
      <c r="Y85" s="186"/>
      <c r="Z85" s="185"/>
      <c r="AA85" s="185"/>
      <c r="AB85" s="184"/>
    </row>
    <row r="86" spans="1:28" s="96" customFormat="1" ht="13.5">
      <c r="A86" s="31" t="s">
        <v>23</v>
      </c>
      <c r="B86" s="41" t="s">
        <v>23</v>
      </c>
      <c r="C86" s="41" t="s">
        <v>23</v>
      </c>
      <c r="D86" s="43" t="s">
        <v>60</v>
      </c>
      <c r="E86" s="31" t="s">
        <v>23</v>
      </c>
      <c r="F86" s="31"/>
      <c r="G86" s="31"/>
      <c r="H86" s="31"/>
      <c r="I86" s="31"/>
      <c r="J86" s="31"/>
      <c r="K86" s="31"/>
      <c r="L86" s="31"/>
      <c r="M86" s="94"/>
      <c r="N86" s="91"/>
      <c r="O86" s="91"/>
      <c r="P86" s="91"/>
      <c r="Q86" s="91"/>
      <c r="R86" s="95"/>
      <c r="S86" s="91"/>
      <c r="T86" s="159"/>
      <c r="U86" s="160"/>
      <c r="V86" s="91"/>
      <c r="W86" s="150"/>
      <c r="X86" s="94"/>
      <c r="Y86" s="161"/>
      <c r="Z86" s="178"/>
      <c r="AA86" s="150"/>
      <c r="AB86" s="91"/>
    </row>
    <row r="87" spans="1:28" s="141" customFormat="1" ht="13.5">
      <c r="A87" s="31"/>
      <c r="B87" s="41"/>
      <c r="C87" s="41"/>
      <c r="D87" s="45" t="s">
        <v>42</v>
      </c>
      <c r="E87" s="31"/>
      <c r="F87" s="31"/>
      <c r="G87" s="31"/>
      <c r="H87" s="31"/>
      <c r="I87" s="31"/>
      <c r="J87" s="31"/>
      <c r="K87" s="31"/>
      <c r="L87" s="31"/>
      <c r="M87" s="94"/>
      <c r="N87" s="138"/>
      <c r="O87" s="139"/>
      <c r="P87" s="91"/>
      <c r="Q87" s="91"/>
      <c r="R87" s="95"/>
      <c r="S87" s="174">
        <f>O108</f>
        <v>185</v>
      </c>
      <c r="T87" s="175"/>
      <c r="U87" s="160"/>
      <c r="V87" s="97"/>
      <c r="W87" s="150"/>
      <c r="X87" s="176">
        <v>200</v>
      </c>
      <c r="Y87" s="177"/>
      <c r="Z87" s="178"/>
      <c r="AA87" s="174">
        <v>30</v>
      </c>
      <c r="AB87" s="91"/>
    </row>
    <row r="88" spans="1:30" s="101" customFormat="1" ht="22.5" customHeight="1">
      <c r="A88" s="30">
        <v>1</v>
      </c>
      <c r="B88" s="36"/>
      <c r="C88" s="166" t="s">
        <v>172</v>
      </c>
      <c r="D88" s="167" t="s">
        <v>191</v>
      </c>
      <c r="E88" s="28">
        <f aca="true" t="shared" si="58" ref="E88:E95">AB88</f>
        <v>9</v>
      </c>
      <c r="F88" s="32">
        <f aca="true" t="shared" si="59" ref="F88:F95">(G88+H88+I88+J88)*15</f>
        <v>90</v>
      </c>
      <c r="G88" s="166">
        <v>3</v>
      </c>
      <c r="H88" s="166"/>
      <c r="I88" s="166"/>
      <c r="J88" s="166">
        <v>3</v>
      </c>
      <c r="K88" s="166" t="s">
        <v>44</v>
      </c>
      <c r="L88" s="166" t="s">
        <v>47</v>
      </c>
      <c r="M88" s="154">
        <f>IF(L88="кп",3,IF(L88="кр",2,IF(L88="кз",1,IF(L88="р",0.5,""))))</f>
        <v>2</v>
      </c>
      <c r="N88" s="138">
        <f aca="true" t="shared" si="60" ref="N88:N95">SUM(O88:Q88)</f>
        <v>154</v>
      </c>
      <c r="O88" s="97">
        <f aca="true" t="shared" si="61" ref="O88:O95">T88</f>
        <v>53</v>
      </c>
      <c r="P88" s="97">
        <f aca="true" t="shared" si="62" ref="P88:P95">IF(L88="кп",60,IF(L88="кр",40,IF(L88="кз",20,IF(L88="р",10,0))))</f>
        <v>40</v>
      </c>
      <c r="Q88" s="97">
        <f aca="true" t="shared" si="63" ref="Q88:Q95">Y88</f>
        <v>61</v>
      </c>
      <c r="R88" s="100"/>
      <c r="S88" s="97">
        <f aca="true" t="shared" si="64" ref="S88:S95">F88*$S$87/$F$108</f>
        <v>52.857142857142854</v>
      </c>
      <c r="T88" s="139">
        <f aca="true" t="shared" si="65" ref="T88:T95">INT(S88+0.5)</f>
        <v>53</v>
      </c>
      <c r="U88" s="179">
        <f aca="true" t="shared" si="66" ref="U88:U95">SUM(G88:J88)</f>
        <v>6</v>
      </c>
      <c r="V88" s="97">
        <f aca="true" t="shared" si="67" ref="V88:V95">IF(K88="то",2,IF(K88="и",3,IF(K88="к",1,0)))</f>
        <v>3</v>
      </c>
      <c r="W88" s="145">
        <f aca="true" t="shared" si="68" ref="W88:W95">U88*V88</f>
        <v>18</v>
      </c>
      <c r="X88" s="154">
        <f aca="true" t="shared" si="69" ref="X88:X95">$X$87*W88/$W$108</f>
        <v>61.016949152542374</v>
      </c>
      <c r="Y88" s="139">
        <f>INT(X88+0.5)</f>
        <v>61</v>
      </c>
      <c r="Z88" s="180">
        <f aca="true" t="shared" si="70" ref="Z88:Z95">F88+N88</f>
        <v>244</v>
      </c>
      <c r="AA88" s="181">
        <f aca="true" t="shared" si="71" ref="AA88:AA95">$AA$87*Z88/$Z$108</f>
        <v>9.15</v>
      </c>
      <c r="AB88" s="28">
        <f aca="true" t="shared" si="72" ref="AB88:AB95">INT(AA88+0.5)</f>
        <v>9</v>
      </c>
      <c r="AD88" s="142"/>
    </row>
    <row r="89" spans="1:30" s="101" customFormat="1" ht="22.5" customHeight="1">
      <c r="A89" s="30">
        <v>2</v>
      </c>
      <c r="B89" s="36"/>
      <c r="C89" s="166">
        <v>3</v>
      </c>
      <c r="D89" s="167" t="s">
        <v>192</v>
      </c>
      <c r="E89" s="28">
        <f t="shared" si="58"/>
        <v>5</v>
      </c>
      <c r="F89" s="32">
        <f t="shared" si="59"/>
        <v>45</v>
      </c>
      <c r="G89" s="166">
        <v>2</v>
      </c>
      <c r="H89" s="166"/>
      <c r="I89" s="166"/>
      <c r="J89" s="166">
        <v>1</v>
      </c>
      <c r="K89" s="166" t="s">
        <v>44</v>
      </c>
      <c r="L89" s="166" t="s">
        <v>45</v>
      </c>
      <c r="M89" s="154">
        <f>IF(L89="кп",3,IF(L89="кр",2,IF(L89="кз",1,IF(L89="р",0.5,""))))</f>
        <v>1</v>
      </c>
      <c r="N89" s="138">
        <f t="shared" si="60"/>
        <v>77</v>
      </c>
      <c r="O89" s="97">
        <f t="shared" si="61"/>
        <v>27</v>
      </c>
      <c r="P89" s="97">
        <f t="shared" si="62"/>
        <v>20</v>
      </c>
      <c r="Q89" s="97">
        <f t="shared" si="63"/>
        <v>30</v>
      </c>
      <c r="R89" s="100"/>
      <c r="S89" s="97">
        <f t="shared" si="64"/>
        <v>26.428571428571427</v>
      </c>
      <c r="T89" s="286">
        <v>27</v>
      </c>
      <c r="U89" s="179">
        <f t="shared" si="66"/>
        <v>3</v>
      </c>
      <c r="V89" s="97">
        <f t="shared" si="67"/>
        <v>3</v>
      </c>
      <c r="W89" s="145">
        <f t="shared" si="68"/>
        <v>9</v>
      </c>
      <c r="X89" s="154">
        <f t="shared" si="69"/>
        <v>30.508474576271187</v>
      </c>
      <c r="Y89" s="286">
        <v>30</v>
      </c>
      <c r="Z89" s="180">
        <f t="shared" si="70"/>
        <v>122</v>
      </c>
      <c r="AA89" s="181">
        <f t="shared" si="71"/>
        <v>4.575</v>
      </c>
      <c r="AB89" s="28">
        <f t="shared" si="72"/>
        <v>5</v>
      </c>
      <c r="AD89" s="142"/>
    </row>
    <row r="90" spans="1:30" s="101" customFormat="1" ht="22.5" customHeight="1">
      <c r="A90" s="30">
        <v>3</v>
      </c>
      <c r="B90" s="36"/>
      <c r="C90" s="166">
        <v>3</v>
      </c>
      <c r="D90" s="167" t="s">
        <v>193</v>
      </c>
      <c r="E90" s="28">
        <f t="shared" si="58"/>
        <v>5</v>
      </c>
      <c r="F90" s="32">
        <f t="shared" si="59"/>
        <v>60</v>
      </c>
      <c r="G90" s="166">
        <v>2</v>
      </c>
      <c r="H90" s="166"/>
      <c r="I90" s="166"/>
      <c r="J90" s="166">
        <v>2</v>
      </c>
      <c r="K90" s="166" t="s">
        <v>44</v>
      </c>
      <c r="L90" s="166" t="s">
        <v>161</v>
      </c>
      <c r="M90" s="154">
        <f>IF(L90="кп",3,IF(L90="кр",2,IF(L90="кз",1,IF(L90="р",0.5,""))))</f>
        <v>0.5</v>
      </c>
      <c r="N90" s="138">
        <f t="shared" si="60"/>
        <v>86</v>
      </c>
      <c r="O90" s="97">
        <f t="shared" si="61"/>
        <v>35</v>
      </c>
      <c r="P90" s="97">
        <f t="shared" si="62"/>
        <v>10</v>
      </c>
      <c r="Q90" s="97">
        <f t="shared" si="63"/>
        <v>41</v>
      </c>
      <c r="R90" s="100"/>
      <c r="S90" s="97">
        <f t="shared" si="64"/>
        <v>35.23809523809524</v>
      </c>
      <c r="T90" s="139">
        <f t="shared" si="65"/>
        <v>35</v>
      </c>
      <c r="U90" s="179">
        <f t="shared" si="66"/>
        <v>4</v>
      </c>
      <c r="V90" s="97">
        <f t="shared" si="67"/>
        <v>3</v>
      </c>
      <c r="W90" s="145">
        <f t="shared" si="68"/>
        <v>12</v>
      </c>
      <c r="X90" s="154">
        <f t="shared" si="69"/>
        <v>40.67796610169491</v>
      </c>
      <c r="Y90" s="139">
        <f aca="true" t="shared" si="73" ref="Y90:Y95">INT(X90+0.5)</f>
        <v>41</v>
      </c>
      <c r="Z90" s="180">
        <f t="shared" si="70"/>
        <v>146</v>
      </c>
      <c r="AA90" s="181">
        <f t="shared" si="71"/>
        <v>5.475</v>
      </c>
      <c r="AB90" s="28">
        <f t="shared" si="72"/>
        <v>5</v>
      </c>
      <c r="AD90" s="143"/>
    </row>
    <row r="91" spans="1:30" s="101" customFormat="1" ht="24" customHeight="1">
      <c r="A91" s="30">
        <v>4</v>
      </c>
      <c r="B91" s="36"/>
      <c r="C91" s="166" t="s">
        <v>172</v>
      </c>
      <c r="D91" s="167" t="s">
        <v>194</v>
      </c>
      <c r="E91" s="28">
        <f t="shared" si="58"/>
        <v>6</v>
      </c>
      <c r="F91" s="32">
        <f t="shared" si="59"/>
        <v>60</v>
      </c>
      <c r="G91" s="166">
        <v>2</v>
      </c>
      <c r="H91" s="166"/>
      <c r="I91" s="166"/>
      <c r="J91" s="166">
        <v>2</v>
      </c>
      <c r="K91" s="166" t="s">
        <v>44</v>
      </c>
      <c r="L91" s="166" t="s">
        <v>45</v>
      </c>
      <c r="M91" s="154">
        <f>IF(L91="кп",3,IF(L91="кр",2,IF(L91="кз",1,IF(L91="р",0.5,""))))</f>
        <v>1</v>
      </c>
      <c r="N91" s="138">
        <f t="shared" si="60"/>
        <v>96</v>
      </c>
      <c r="O91" s="97">
        <f t="shared" si="61"/>
        <v>35</v>
      </c>
      <c r="P91" s="97">
        <f t="shared" si="62"/>
        <v>20</v>
      </c>
      <c r="Q91" s="97">
        <f t="shared" si="63"/>
        <v>41</v>
      </c>
      <c r="R91" s="100"/>
      <c r="S91" s="97">
        <f t="shared" si="64"/>
        <v>35.23809523809524</v>
      </c>
      <c r="T91" s="139">
        <f t="shared" si="65"/>
        <v>35</v>
      </c>
      <c r="U91" s="179">
        <f t="shared" si="66"/>
        <v>4</v>
      </c>
      <c r="V91" s="97">
        <f t="shared" si="67"/>
        <v>3</v>
      </c>
      <c r="W91" s="145">
        <f t="shared" si="68"/>
        <v>12</v>
      </c>
      <c r="X91" s="154">
        <f t="shared" si="69"/>
        <v>40.67796610169491</v>
      </c>
      <c r="Y91" s="139">
        <f t="shared" si="73"/>
        <v>41</v>
      </c>
      <c r="Z91" s="180">
        <f t="shared" si="70"/>
        <v>156</v>
      </c>
      <c r="AA91" s="181">
        <f t="shared" si="71"/>
        <v>5.85</v>
      </c>
      <c r="AB91" s="28">
        <f t="shared" si="72"/>
        <v>6</v>
      </c>
      <c r="AD91" s="143"/>
    </row>
    <row r="92" spans="1:30" s="101" customFormat="1" ht="24" customHeight="1">
      <c r="A92" s="97">
        <v>5</v>
      </c>
      <c r="B92" s="36"/>
      <c r="C92" s="166" t="s">
        <v>183</v>
      </c>
      <c r="D92" s="167" t="s">
        <v>195</v>
      </c>
      <c r="E92" s="28">
        <f t="shared" si="58"/>
        <v>5</v>
      </c>
      <c r="F92" s="32">
        <f t="shared" si="59"/>
        <v>60</v>
      </c>
      <c r="G92" s="166">
        <v>2</v>
      </c>
      <c r="H92" s="166"/>
      <c r="I92" s="166">
        <v>2</v>
      </c>
      <c r="J92" s="166"/>
      <c r="K92" s="166" t="s">
        <v>46</v>
      </c>
      <c r="L92" s="166" t="s">
        <v>161</v>
      </c>
      <c r="M92" s="154">
        <f aca="true" t="shared" si="74" ref="M92:M101">IF(L92="кп",3,IF(L92="кр",2,IF(L92="кз",1,IF(L92="р",0.5,""))))</f>
        <v>0.5</v>
      </c>
      <c r="N92" s="138">
        <f t="shared" si="60"/>
        <v>72</v>
      </c>
      <c r="O92" s="97">
        <f t="shared" si="61"/>
        <v>35</v>
      </c>
      <c r="P92" s="97">
        <f t="shared" si="62"/>
        <v>10</v>
      </c>
      <c r="Q92" s="97">
        <f t="shared" si="63"/>
        <v>27</v>
      </c>
      <c r="R92" s="100"/>
      <c r="S92" s="97">
        <f t="shared" si="64"/>
        <v>35.23809523809524</v>
      </c>
      <c r="T92" s="139">
        <f t="shared" si="65"/>
        <v>35</v>
      </c>
      <c r="U92" s="179">
        <f t="shared" si="66"/>
        <v>4</v>
      </c>
      <c r="V92" s="97">
        <f t="shared" si="67"/>
        <v>2</v>
      </c>
      <c r="W92" s="145">
        <f t="shared" si="68"/>
        <v>8</v>
      </c>
      <c r="X92" s="154">
        <f t="shared" si="69"/>
        <v>27.11864406779661</v>
      </c>
      <c r="Y92" s="139">
        <f t="shared" si="73"/>
        <v>27</v>
      </c>
      <c r="Z92" s="180">
        <f t="shared" si="70"/>
        <v>132</v>
      </c>
      <c r="AA92" s="181">
        <f t="shared" si="71"/>
        <v>4.95</v>
      </c>
      <c r="AB92" s="28">
        <f t="shared" si="72"/>
        <v>5</v>
      </c>
      <c r="AD92" s="143"/>
    </row>
    <row r="93" spans="1:30" s="101" customFormat="1" ht="24" customHeight="1">
      <c r="A93" s="97">
        <v>6</v>
      </c>
      <c r="B93" s="36"/>
      <c r="C93" s="166"/>
      <c r="D93" s="167"/>
      <c r="E93" s="28">
        <f t="shared" si="58"/>
        <v>0</v>
      </c>
      <c r="F93" s="32">
        <f t="shared" si="59"/>
        <v>0</v>
      </c>
      <c r="G93" s="166"/>
      <c r="H93" s="166"/>
      <c r="I93" s="166"/>
      <c r="J93" s="166"/>
      <c r="K93" s="166"/>
      <c r="L93" s="166"/>
      <c r="M93" s="154">
        <f t="shared" si="74"/>
      </c>
      <c r="N93" s="138">
        <f t="shared" si="60"/>
        <v>0</v>
      </c>
      <c r="O93" s="97">
        <f t="shared" si="61"/>
        <v>0</v>
      </c>
      <c r="P93" s="97">
        <f t="shared" si="62"/>
        <v>0</v>
      </c>
      <c r="Q93" s="97">
        <f t="shared" si="63"/>
        <v>0</v>
      </c>
      <c r="R93" s="100"/>
      <c r="S93" s="97">
        <f t="shared" si="64"/>
        <v>0</v>
      </c>
      <c r="T93" s="139">
        <f t="shared" si="65"/>
        <v>0</v>
      </c>
      <c r="U93" s="179">
        <f t="shared" si="66"/>
        <v>0</v>
      </c>
      <c r="V93" s="97">
        <f t="shared" si="67"/>
        <v>0</v>
      </c>
      <c r="W93" s="145">
        <f t="shared" si="68"/>
        <v>0</v>
      </c>
      <c r="X93" s="154">
        <f t="shared" si="69"/>
        <v>0</v>
      </c>
      <c r="Y93" s="139">
        <f t="shared" si="73"/>
        <v>0</v>
      </c>
      <c r="Z93" s="180">
        <f t="shared" si="70"/>
        <v>0</v>
      </c>
      <c r="AA93" s="181">
        <f t="shared" si="71"/>
        <v>0</v>
      </c>
      <c r="AB93" s="28">
        <f t="shared" si="72"/>
        <v>0</v>
      </c>
      <c r="AD93" s="143"/>
    </row>
    <row r="94" spans="1:30" s="101" customFormat="1" ht="24" customHeight="1">
      <c r="A94" s="97">
        <v>7</v>
      </c>
      <c r="B94" s="36"/>
      <c r="C94" s="166"/>
      <c r="D94" s="167"/>
      <c r="E94" s="28">
        <f t="shared" si="58"/>
        <v>0</v>
      </c>
      <c r="F94" s="32">
        <f t="shared" si="59"/>
        <v>0</v>
      </c>
      <c r="G94" s="166"/>
      <c r="H94" s="166"/>
      <c r="I94" s="166"/>
      <c r="J94" s="166"/>
      <c r="K94" s="166"/>
      <c r="L94" s="166"/>
      <c r="M94" s="154">
        <f t="shared" si="74"/>
      </c>
      <c r="N94" s="138">
        <f t="shared" si="60"/>
        <v>0</v>
      </c>
      <c r="O94" s="97">
        <f t="shared" si="61"/>
        <v>0</v>
      </c>
      <c r="P94" s="97">
        <f t="shared" si="62"/>
        <v>0</v>
      </c>
      <c r="Q94" s="97">
        <f t="shared" si="63"/>
        <v>0</v>
      </c>
      <c r="R94" s="100"/>
      <c r="S94" s="97">
        <f t="shared" si="64"/>
        <v>0</v>
      </c>
      <c r="T94" s="139">
        <f t="shared" si="65"/>
        <v>0</v>
      </c>
      <c r="U94" s="179">
        <f t="shared" si="66"/>
        <v>0</v>
      </c>
      <c r="V94" s="97">
        <f t="shared" si="67"/>
        <v>0</v>
      </c>
      <c r="W94" s="145">
        <f t="shared" si="68"/>
        <v>0</v>
      </c>
      <c r="X94" s="154">
        <f t="shared" si="69"/>
        <v>0</v>
      </c>
      <c r="Y94" s="139">
        <f t="shared" si="73"/>
        <v>0</v>
      </c>
      <c r="Z94" s="180">
        <f t="shared" si="70"/>
        <v>0</v>
      </c>
      <c r="AA94" s="181">
        <f t="shared" si="71"/>
        <v>0</v>
      </c>
      <c r="AB94" s="28">
        <f t="shared" si="72"/>
        <v>0</v>
      </c>
      <c r="AD94" s="143"/>
    </row>
    <row r="95" spans="1:30" s="101" customFormat="1" ht="24" customHeight="1">
      <c r="A95" s="97">
        <v>8</v>
      </c>
      <c r="B95" s="36"/>
      <c r="C95" s="166"/>
      <c r="D95" s="167"/>
      <c r="E95" s="28">
        <f t="shared" si="58"/>
        <v>0</v>
      </c>
      <c r="F95" s="32">
        <f t="shared" si="59"/>
        <v>0</v>
      </c>
      <c r="G95" s="166"/>
      <c r="H95" s="166"/>
      <c r="I95" s="166"/>
      <c r="J95" s="166"/>
      <c r="K95" s="166"/>
      <c r="L95" s="166"/>
      <c r="M95" s="154">
        <f t="shared" si="74"/>
      </c>
      <c r="N95" s="138">
        <f t="shared" si="60"/>
        <v>0</v>
      </c>
      <c r="O95" s="97">
        <f t="shared" si="61"/>
        <v>0</v>
      </c>
      <c r="P95" s="97">
        <f t="shared" si="62"/>
        <v>0</v>
      </c>
      <c r="Q95" s="97">
        <f t="shared" si="63"/>
        <v>0</v>
      </c>
      <c r="R95" s="100"/>
      <c r="S95" s="97">
        <f t="shared" si="64"/>
        <v>0</v>
      </c>
      <c r="T95" s="139">
        <f t="shared" si="65"/>
        <v>0</v>
      </c>
      <c r="U95" s="179">
        <f t="shared" si="66"/>
        <v>0</v>
      </c>
      <c r="V95" s="97">
        <f t="shared" si="67"/>
        <v>0</v>
      </c>
      <c r="W95" s="145">
        <f t="shared" si="68"/>
        <v>0</v>
      </c>
      <c r="X95" s="154">
        <f t="shared" si="69"/>
        <v>0</v>
      </c>
      <c r="Y95" s="139">
        <f t="shared" si="73"/>
        <v>0</v>
      </c>
      <c r="Z95" s="180">
        <f t="shared" si="70"/>
        <v>0</v>
      </c>
      <c r="AA95" s="181">
        <f t="shared" si="71"/>
        <v>0</v>
      </c>
      <c r="AB95" s="28">
        <f t="shared" si="72"/>
        <v>0</v>
      </c>
      <c r="AD95" s="143"/>
    </row>
    <row r="96" spans="1:30" s="101" customFormat="1" ht="22.5" customHeight="1">
      <c r="A96" s="30"/>
      <c r="B96" s="36"/>
      <c r="C96" s="36"/>
      <c r="D96" s="46" t="s">
        <v>48</v>
      </c>
      <c r="E96" s="28"/>
      <c r="F96" s="30"/>
      <c r="G96" s="30"/>
      <c r="H96" s="30"/>
      <c r="I96" s="30"/>
      <c r="J96" s="30"/>
      <c r="K96" s="30"/>
      <c r="L96" s="30"/>
      <c r="M96" s="99">
        <f>IF(L96="кп",3,IF(L96="кр",2,IF(L96="кз",1,IF(L96="р",0.5,""))))</f>
      </c>
      <c r="N96" s="145"/>
      <c r="O96" s="139"/>
      <c r="P96" s="140"/>
      <c r="Q96" s="99"/>
      <c r="R96" s="100"/>
      <c r="S96" s="97"/>
      <c r="T96" s="139"/>
      <c r="U96" s="179"/>
      <c r="V96" s="97"/>
      <c r="W96" s="145"/>
      <c r="X96" s="154"/>
      <c r="Y96" s="157"/>
      <c r="Z96" s="180"/>
      <c r="AA96" s="181"/>
      <c r="AB96" s="28"/>
      <c r="AD96" s="143"/>
    </row>
    <row r="97" spans="1:30" s="102" customFormat="1" ht="22.5" customHeight="1">
      <c r="A97" s="36" t="s">
        <v>49</v>
      </c>
      <c r="B97" s="36"/>
      <c r="C97" s="168"/>
      <c r="D97" s="169"/>
      <c r="E97" s="28">
        <f>AB97</f>
        <v>0</v>
      </c>
      <c r="F97" s="32">
        <f>(G97+H97+I97+J97)*15</f>
        <v>0</v>
      </c>
      <c r="G97" s="170"/>
      <c r="H97" s="170"/>
      <c r="I97" s="170"/>
      <c r="J97" s="170"/>
      <c r="K97" s="170"/>
      <c r="L97" s="171"/>
      <c r="M97" s="154">
        <f t="shared" si="74"/>
      </c>
      <c r="N97" s="138">
        <f>SUM(O98:Q98)</f>
        <v>0</v>
      </c>
      <c r="O97" s="97">
        <f>T97</f>
        <v>0</v>
      </c>
      <c r="P97" s="97">
        <f>IF(L97="кп",60,IF(L97="кр",40,IF(L97="кз",20,IF(L97="р",10,0))))</f>
        <v>0</v>
      </c>
      <c r="Q97" s="97">
        <f>Y97</f>
        <v>0</v>
      </c>
      <c r="R97" s="100"/>
      <c r="S97" s="97">
        <f>F97*$S$87/$F$108</f>
        <v>0</v>
      </c>
      <c r="T97" s="139">
        <f>INT(S97+0.5)</f>
        <v>0</v>
      </c>
      <c r="U97" s="179">
        <f>SUM(G97:J97)</f>
        <v>0</v>
      </c>
      <c r="V97" s="97">
        <f>IF(K97="то",2,IF(K97="и",3,IF(K97="к",1,0)))</f>
        <v>0</v>
      </c>
      <c r="W97" s="145">
        <f>U97*V97</f>
        <v>0</v>
      </c>
      <c r="X97" s="154">
        <f>$X$87*W97/$W$108</f>
        <v>0</v>
      </c>
      <c r="Y97" s="139">
        <f>INT(X97+0.5)</f>
        <v>0</v>
      </c>
      <c r="Z97" s="180">
        <f>F97+N97</f>
        <v>0</v>
      </c>
      <c r="AA97" s="181">
        <f>$AA$87*Z97/$Z$108</f>
        <v>0</v>
      </c>
      <c r="AB97" s="28">
        <f aca="true" t="shared" si="75" ref="AB97:AB107">INT(AA97+0.5)</f>
        <v>0</v>
      </c>
      <c r="AD97" s="143"/>
    </row>
    <row r="98" spans="1:30" s="102" customFormat="1" ht="22.5" customHeight="1">
      <c r="A98" s="36" t="s">
        <v>50</v>
      </c>
      <c r="B98" s="36"/>
      <c r="C98" s="168"/>
      <c r="D98" s="169"/>
      <c r="E98" s="28">
        <f>AB98</f>
        <v>0</v>
      </c>
      <c r="F98" s="32">
        <f>(G98+H98+I98+J98)*15</f>
        <v>0</v>
      </c>
      <c r="G98" s="170"/>
      <c r="H98" s="170"/>
      <c r="I98" s="170"/>
      <c r="J98" s="170"/>
      <c r="K98" s="170"/>
      <c r="L98" s="171"/>
      <c r="M98" s="154">
        <f t="shared" si="74"/>
      </c>
      <c r="N98" s="138">
        <f>SUM(O99:Q99)</f>
        <v>0</v>
      </c>
      <c r="O98" s="97">
        <f>T98</f>
        <v>0</v>
      </c>
      <c r="P98" s="97">
        <f>IF(L98="кп",60,IF(L98="кр",40,IF(L98="кз",20,IF(L98="р",10,0))))</f>
        <v>0</v>
      </c>
      <c r="Q98" s="97">
        <f>Y98</f>
        <v>0</v>
      </c>
      <c r="R98" s="100"/>
      <c r="S98" s="97">
        <f>F98*$S$87/$F$108</f>
        <v>0</v>
      </c>
      <c r="T98" s="139">
        <f>INT(S98+0.5)</f>
        <v>0</v>
      </c>
      <c r="U98" s="179">
        <f>SUM(G98:J98)</f>
        <v>0</v>
      </c>
      <c r="V98" s="97">
        <f>IF(K98="то",2,IF(K98="и",3,IF(K98="к",1,0)))</f>
        <v>0</v>
      </c>
      <c r="W98" s="145">
        <f>U98*V98</f>
        <v>0</v>
      </c>
      <c r="X98" s="154">
        <f>$X$87*W98/$W$108</f>
        <v>0</v>
      </c>
      <c r="Y98" s="139">
        <f>INT(X98+0.5)</f>
        <v>0</v>
      </c>
      <c r="Z98" s="180">
        <f>F98+N98</f>
        <v>0</v>
      </c>
      <c r="AA98" s="181">
        <f>$AA$87*Z98/$Z$108</f>
        <v>0</v>
      </c>
      <c r="AB98" s="28">
        <f t="shared" si="75"/>
        <v>0</v>
      </c>
      <c r="AD98" s="143"/>
    </row>
    <row r="99" spans="1:30" s="102" customFormat="1" ht="22.5" customHeight="1">
      <c r="A99" s="36" t="s">
        <v>51</v>
      </c>
      <c r="B99" s="36"/>
      <c r="C99" s="168"/>
      <c r="D99" s="169"/>
      <c r="E99" s="28">
        <f>AB99</f>
        <v>0</v>
      </c>
      <c r="F99" s="32">
        <f>(G99+H99+I99+J99)*15</f>
        <v>0</v>
      </c>
      <c r="G99" s="170"/>
      <c r="H99" s="170"/>
      <c r="I99" s="170"/>
      <c r="J99" s="170"/>
      <c r="K99" s="170"/>
      <c r="L99" s="171"/>
      <c r="M99" s="154">
        <f t="shared" si="74"/>
      </c>
      <c r="N99" s="138">
        <f>SUM(O99:Q99)</f>
        <v>0</v>
      </c>
      <c r="O99" s="97">
        <f>T99</f>
        <v>0</v>
      </c>
      <c r="P99" s="97">
        <f>IF(L99="кп",60,IF(L99="кр",40,IF(L99="кз",20,IF(L99="р",10,0))))</f>
        <v>0</v>
      </c>
      <c r="Q99" s="97">
        <f>Y99</f>
        <v>0</v>
      </c>
      <c r="R99" s="100"/>
      <c r="S99" s="97">
        <f>F99*$S$87/$F$108</f>
        <v>0</v>
      </c>
      <c r="T99" s="139">
        <f>INT(S99+0.5)</f>
        <v>0</v>
      </c>
      <c r="U99" s="179">
        <f>SUM(G99:J99)</f>
        <v>0</v>
      </c>
      <c r="V99" s="97">
        <f>IF(K99="то",2,IF(K99="и",3,IF(K99="к",1,0)))</f>
        <v>0</v>
      </c>
      <c r="W99" s="145">
        <f>U99*V99</f>
        <v>0</v>
      </c>
      <c r="X99" s="154">
        <f>$X$87*W99/$W$108</f>
        <v>0</v>
      </c>
      <c r="Y99" s="139">
        <f>INT(X99+0.5)</f>
        <v>0</v>
      </c>
      <c r="Z99" s="180">
        <f>F99+N99</f>
        <v>0</v>
      </c>
      <c r="AA99" s="181">
        <f>$AA$87*Z99/$Z$108</f>
        <v>0</v>
      </c>
      <c r="AB99" s="28">
        <f t="shared" si="75"/>
        <v>0</v>
      </c>
      <c r="AD99" s="143"/>
    </row>
    <row r="100" spans="1:30" s="102" customFormat="1" ht="22.5" customHeight="1">
      <c r="A100" s="36" t="s">
        <v>52</v>
      </c>
      <c r="B100" s="36"/>
      <c r="C100" s="168"/>
      <c r="D100" s="169"/>
      <c r="E100" s="28">
        <f>AB100</f>
        <v>0</v>
      </c>
      <c r="F100" s="32">
        <f>(G100+H100+I100+J100)*15</f>
        <v>0</v>
      </c>
      <c r="G100" s="170"/>
      <c r="H100" s="170"/>
      <c r="I100" s="170"/>
      <c r="J100" s="170"/>
      <c r="K100" s="170"/>
      <c r="L100" s="171"/>
      <c r="M100" s="154">
        <f t="shared" si="74"/>
      </c>
      <c r="N100" s="138">
        <f>SUM(O100:Q100)</f>
        <v>0</v>
      </c>
      <c r="O100" s="97">
        <f>T100</f>
        <v>0</v>
      </c>
      <c r="P100" s="97">
        <f>IF(L100="кп",60,IF(L100="кр",40,IF(L100="кз",20,IF(L100="р",10,0))))</f>
        <v>0</v>
      </c>
      <c r="Q100" s="97">
        <f>Y100</f>
        <v>0</v>
      </c>
      <c r="R100" s="100"/>
      <c r="S100" s="97">
        <f>F100*$S$87/$F$108</f>
        <v>0</v>
      </c>
      <c r="T100" s="139">
        <f>INT(S100+0.5)</f>
        <v>0</v>
      </c>
      <c r="U100" s="179">
        <f>SUM(G100:J100)</f>
        <v>0</v>
      </c>
      <c r="V100" s="97">
        <f>IF(K100="то",2,IF(K100="и",3,IF(K100="к",1,0)))</f>
        <v>0</v>
      </c>
      <c r="W100" s="145">
        <f>U100*V100</f>
        <v>0</v>
      </c>
      <c r="X100" s="154">
        <f>$X$87*W100/$W$108</f>
        <v>0</v>
      </c>
      <c r="Y100" s="139">
        <f>INT(X100+0.5)</f>
        <v>0</v>
      </c>
      <c r="Z100" s="180">
        <f>F100+N100</f>
        <v>0</v>
      </c>
      <c r="AA100" s="181">
        <f>$AA$87*Z100/$Z$108</f>
        <v>0</v>
      </c>
      <c r="AB100" s="28">
        <f t="shared" si="75"/>
        <v>0</v>
      </c>
      <c r="AD100" s="143"/>
    </row>
    <row r="101" spans="1:30" s="102" customFormat="1" ht="22.5" customHeight="1">
      <c r="A101" s="36" t="s">
        <v>115</v>
      </c>
      <c r="B101" s="36"/>
      <c r="C101" s="168"/>
      <c r="D101" s="169"/>
      <c r="E101" s="28">
        <f>AB101</f>
        <v>0</v>
      </c>
      <c r="F101" s="32">
        <f>(G101+H101+I101+J101)*15</f>
        <v>0</v>
      </c>
      <c r="G101" s="170"/>
      <c r="H101" s="170"/>
      <c r="I101" s="170"/>
      <c r="J101" s="170"/>
      <c r="K101" s="170"/>
      <c r="L101" s="171"/>
      <c r="M101" s="154">
        <f t="shared" si="74"/>
      </c>
      <c r="N101" s="138">
        <f>SUM(O101:Q101)</f>
        <v>0</v>
      </c>
      <c r="O101" s="97">
        <f>T101</f>
        <v>0</v>
      </c>
      <c r="P101" s="97">
        <f>IF(L101="кп",60,IF(L101="кр",40,IF(L101="кз",20,IF(L101="р",10,0))))</f>
        <v>0</v>
      </c>
      <c r="Q101" s="97">
        <f>Y101</f>
        <v>0</v>
      </c>
      <c r="R101" s="100"/>
      <c r="S101" s="97">
        <f>F101*$S$87/$F$108</f>
        <v>0</v>
      </c>
      <c r="T101" s="139">
        <f>INT(S101+0.5)</f>
        <v>0</v>
      </c>
      <c r="U101" s="179">
        <f>SUM(G101:J101)</f>
        <v>0</v>
      </c>
      <c r="V101" s="97">
        <f>IF(K101="то",2,IF(K101="и",3,IF(K101="к",1,0)))</f>
        <v>0</v>
      </c>
      <c r="W101" s="145">
        <f>U101*V101</f>
        <v>0</v>
      </c>
      <c r="X101" s="154">
        <f>$X$87*W101/$W$108</f>
        <v>0</v>
      </c>
      <c r="Y101" s="139">
        <f>INT(X101+0.5)</f>
        <v>0</v>
      </c>
      <c r="Z101" s="180">
        <f>F101+N101</f>
        <v>0</v>
      </c>
      <c r="AA101" s="181">
        <f>$AA$87*Z101/$Z$108</f>
        <v>0</v>
      </c>
      <c r="AB101" s="28">
        <f t="shared" si="75"/>
        <v>0</v>
      </c>
      <c r="AD101" s="143"/>
    </row>
    <row r="102" spans="1:30" s="101" customFormat="1" ht="22.5" customHeight="1">
      <c r="A102" s="36"/>
      <c r="B102" s="36"/>
      <c r="C102" s="36"/>
      <c r="D102" s="46" t="s">
        <v>48</v>
      </c>
      <c r="E102" s="28"/>
      <c r="F102" s="30"/>
      <c r="G102" s="30"/>
      <c r="H102" s="30"/>
      <c r="I102" s="30"/>
      <c r="J102" s="30"/>
      <c r="K102" s="30"/>
      <c r="L102" s="30"/>
      <c r="M102" s="99">
        <f aca="true" t="shared" si="76" ref="M102:M107">IF(L102="кп",3,IF(L102="кр",2,IF(L102="кз",1,IF(L102="р",0.5,""))))</f>
      </c>
      <c r="N102" s="145"/>
      <c r="O102" s="139"/>
      <c r="P102" s="140"/>
      <c r="Q102" s="99"/>
      <c r="R102" s="100"/>
      <c r="S102" s="97"/>
      <c r="T102" s="139"/>
      <c r="U102" s="179"/>
      <c r="V102" s="97"/>
      <c r="W102" s="145"/>
      <c r="X102" s="154"/>
      <c r="Y102" s="157"/>
      <c r="Z102" s="180"/>
      <c r="AA102" s="181"/>
      <c r="AB102" s="28"/>
      <c r="AD102" s="143"/>
    </row>
    <row r="103" spans="1:30" s="102" customFormat="1" ht="22.5" customHeight="1">
      <c r="A103" s="36" t="s">
        <v>93</v>
      </c>
      <c r="B103" s="36"/>
      <c r="C103" s="168"/>
      <c r="D103" s="169"/>
      <c r="E103" s="28">
        <f>AB103</f>
        <v>0</v>
      </c>
      <c r="F103" s="32">
        <f>(G103+H103+I103+J103)*15</f>
        <v>0</v>
      </c>
      <c r="G103" s="170"/>
      <c r="H103" s="170"/>
      <c r="I103" s="170"/>
      <c r="J103" s="170"/>
      <c r="K103" s="170"/>
      <c r="L103" s="171"/>
      <c r="M103" s="99">
        <f t="shared" si="76"/>
      </c>
      <c r="N103" s="138">
        <f>SUM(O104:Q104)</f>
        <v>0</v>
      </c>
      <c r="O103" s="97">
        <f>T103</f>
        <v>0</v>
      </c>
      <c r="P103" s="97">
        <f>IF(L103="кп",60,IF(L103="кр",40,IF(L103="кз",20,IF(L103="р",10,0))))</f>
        <v>0</v>
      </c>
      <c r="Q103" s="97">
        <f>Y103</f>
        <v>0</v>
      </c>
      <c r="R103" s="100"/>
      <c r="S103" s="97">
        <f>F103*$S$87/$F$108</f>
        <v>0</v>
      </c>
      <c r="T103" s="139">
        <f>INT(S103+0.5)</f>
        <v>0</v>
      </c>
      <c r="U103" s="179">
        <f>SUM(G103:J103)</f>
        <v>0</v>
      </c>
      <c r="V103" s="97">
        <f>IF(K103="то",2,IF(K103="и",3,IF(K103="к",1,0)))</f>
        <v>0</v>
      </c>
      <c r="W103" s="145">
        <f>U103*V103</f>
        <v>0</v>
      </c>
      <c r="X103" s="154">
        <f>$X$87*W103/$W$108</f>
        <v>0</v>
      </c>
      <c r="Y103" s="139">
        <f>INT(X103+0.5)</f>
        <v>0</v>
      </c>
      <c r="Z103" s="180">
        <f>F103+N103</f>
        <v>0</v>
      </c>
      <c r="AA103" s="181">
        <f>$AA$87*Z103/$Z$108</f>
        <v>0</v>
      </c>
      <c r="AB103" s="28">
        <f t="shared" si="75"/>
        <v>0</v>
      </c>
      <c r="AD103" s="143"/>
    </row>
    <row r="104" spans="1:30" s="102" customFormat="1" ht="22.5" customHeight="1">
      <c r="A104" s="36" t="s">
        <v>94</v>
      </c>
      <c r="B104" s="36"/>
      <c r="C104" s="168"/>
      <c r="D104" s="169"/>
      <c r="E104" s="28">
        <f>AB104</f>
        <v>0</v>
      </c>
      <c r="F104" s="32">
        <f>(G104+H104+I104+J104)*15</f>
        <v>0</v>
      </c>
      <c r="G104" s="170"/>
      <c r="H104" s="170"/>
      <c r="I104" s="170"/>
      <c r="J104" s="170"/>
      <c r="K104" s="170"/>
      <c r="L104" s="171"/>
      <c r="M104" s="99">
        <f t="shared" si="76"/>
      </c>
      <c r="N104" s="138">
        <f>SUM(O105:Q105)</f>
        <v>0</v>
      </c>
      <c r="O104" s="97">
        <f>T104</f>
        <v>0</v>
      </c>
      <c r="P104" s="97">
        <f>IF(L104="кп",60,IF(L104="кр",40,IF(L104="кз",20,IF(L104="р",10,0))))</f>
        <v>0</v>
      </c>
      <c r="Q104" s="97">
        <f>Y104</f>
        <v>0</v>
      </c>
      <c r="R104" s="100"/>
      <c r="S104" s="97">
        <f>F104*$S$87/$F$108</f>
        <v>0</v>
      </c>
      <c r="T104" s="139">
        <f>INT(S104+0.5)</f>
        <v>0</v>
      </c>
      <c r="U104" s="179">
        <f>SUM(G104:J104)</f>
        <v>0</v>
      </c>
      <c r="V104" s="97">
        <f>IF(K104="то",2,IF(K104="и",3,IF(K104="к",1,0)))</f>
        <v>0</v>
      </c>
      <c r="W104" s="145">
        <f>U104*V104</f>
        <v>0</v>
      </c>
      <c r="X104" s="154">
        <f>$X$87*W104/$W$108</f>
        <v>0</v>
      </c>
      <c r="Y104" s="139">
        <f>INT(X104+0.5)</f>
        <v>0</v>
      </c>
      <c r="Z104" s="180">
        <f>F104+N104</f>
        <v>0</v>
      </c>
      <c r="AA104" s="181">
        <f>$AA$87*Z104/$Z$108</f>
        <v>0</v>
      </c>
      <c r="AB104" s="28">
        <f t="shared" si="75"/>
        <v>0</v>
      </c>
      <c r="AD104" s="143"/>
    </row>
    <row r="105" spans="1:30" s="102" customFormat="1" ht="22.5" customHeight="1">
      <c r="A105" s="36" t="s">
        <v>95</v>
      </c>
      <c r="B105" s="36"/>
      <c r="C105" s="168"/>
      <c r="D105" s="169"/>
      <c r="E105" s="28">
        <f>AB105</f>
        <v>0</v>
      </c>
      <c r="F105" s="32">
        <f>(G105+H105+I105+J105)*15</f>
        <v>0</v>
      </c>
      <c r="G105" s="170"/>
      <c r="H105" s="170"/>
      <c r="I105" s="170"/>
      <c r="J105" s="170"/>
      <c r="K105" s="170"/>
      <c r="L105" s="171"/>
      <c r="M105" s="99">
        <f t="shared" si="76"/>
      </c>
      <c r="N105" s="138">
        <f>SUM(O105:Q105)</f>
        <v>0</v>
      </c>
      <c r="O105" s="97">
        <f>T105</f>
        <v>0</v>
      </c>
      <c r="P105" s="97">
        <f>IF(L105="кп",60,IF(L105="кр",40,IF(L105="кз",20,IF(L105="р",10,0))))</f>
        <v>0</v>
      </c>
      <c r="Q105" s="97">
        <f>Y105</f>
        <v>0</v>
      </c>
      <c r="R105" s="100"/>
      <c r="S105" s="97">
        <f>F105*$S$87/$F$108</f>
        <v>0</v>
      </c>
      <c r="T105" s="139">
        <f>INT(S105+0.5)</f>
        <v>0</v>
      </c>
      <c r="U105" s="179">
        <f>SUM(G105:J105)</f>
        <v>0</v>
      </c>
      <c r="V105" s="97">
        <f>IF(K105="то",2,IF(K105="и",3,IF(K105="к",1,0)))</f>
        <v>0</v>
      </c>
      <c r="W105" s="145">
        <f>U105*V105</f>
        <v>0</v>
      </c>
      <c r="X105" s="154">
        <f>$X$87*W105/$W$108</f>
        <v>0</v>
      </c>
      <c r="Y105" s="139">
        <f>INT(X105+0.5)</f>
        <v>0</v>
      </c>
      <c r="Z105" s="180">
        <f>F105+N105</f>
        <v>0</v>
      </c>
      <c r="AA105" s="181">
        <f>$AA$87*Z105/$Z$108</f>
        <v>0</v>
      </c>
      <c r="AB105" s="28">
        <f t="shared" si="75"/>
        <v>0</v>
      </c>
      <c r="AD105" s="143"/>
    </row>
    <row r="106" spans="1:30" s="102" customFormat="1" ht="22.5" customHeight="1">
      <c r="A106" s="36" t="s">
        <v>96</v>
      </c>
      <c r="B106" s="36"/>
      <c r="C106" s="168"/>
      <c r="D106" s="169"/>
      <c r="E106" s="28">
        <f>AB106</f>
        <v>0</v>
      </c>
      <c r="F106" s="32">
        <f>(G106+H106+I106+J106)*15</f>
        <v>0</v>
      </c>
      <c r="G106" s="170"/>
      <c r="H106" s="170"/>
      <c r="I106" s="170"/>
      <c r="J106" s="170"/>
      <c r="K106" s="170"/>
      <c r="L106" s="171"/>
      <c r="M106" s="99">
        <f t="shared" si="76"/>
      </c>
      <c r="N106" s="138">
        <f>SUM(O106:Q106)</f>
        <v>0</v>
      </c>
      <c r="O106" s="97">
        <f>T106</f>
        <v>0</v>
      </c>
      <c r="P106" s="97">
        <f>IF(L106="кп",60,IF(L106="кр",40,IF(L106="кз",20,IF(L106="р",10,0))))</f>
        <v>0</v>
      </c>
      <c r="Q106" s="97">
        <f>Y106</f>
        <v>0</v>
      </c>
      <c r="R106" s="100"/>
      <c r="S106" s="97">
        <f>F106*$S$87/$F$108</f>
        <v>0</v>
      </c>
      <c r="T106" s="139">
        <f>INT(S106+0.5)</f>
        <v>0</v>
      </c>
      <c r="U106" s="179">
        <f>SUM(G106:J106)</f>
        <v>0</v>
      </c>
      <c r="V106" s="97">
        <f>IF(K106="то",2,IF(K106="и",3,IF(K106="к",1,0)))</f>
        <v>0</v>
      </c>
      <c r="W106" s="145">
        <f>U106*V106</f>
        <v>0</v>
      </c>
      <c r="X106" s="154">
        <f>$X$87*W106/$W$108</f>
        <v>0</v>
      </c>
      <c r="Y106" s="139">
        <f>INT(X106+0.5)</f>
        <v>0</v>
      </c>
      <c r="Z106" s="180">
        <f>F106+N106</f>
        <v>0</v>
      </c>
      <c r="AA106" s="181">
        <f>$AA$87*Z106/$Z$108</f>
        <v>0</v>
      </c>
      <c r="AB106" s="28">
        <f t="shared" si="75"/>
        <v>0</v>
      </c>
      <c r="AD106" s="143"/>
    </row>
    <row r="107" spans="1:30" s="102" customFormat="1" ht="22.5" customHeight="1">
      <c r="A107" s="36" t="s">
        <v>116</v>
      </c>
      <c r="B107" s="36"/>
      <c r="C107" s="168"/>
      <c r="D107" s="169"/>
      <c r="E107" s="28">
        <f>AB107</f>
        <v>0</v>
      </c>
      <c r="F107" s="32">
        <f>(G107+H107+I107+J107)*15</f>
        <v>0</v>
      </c>
      <c r="G107" s="170"/>
      <c r="H107" s="170"/>
      <c r="I107" s="170"/>
      <c r="J107" s="170"/>
      <c r="K107" s="170"/>
      <c r="L107" s="171"/>
      <c r="M107" s="99">
        <f t="shared" si="76"/>
      </c>
      <c r="N107" s="138">
        <f>SUM(O107:Q107)</f>
        <v>0</v>
      </c>
      <c r="O107" s="97">
        <f>T107</f>
        <v>0</v>
      </c>
      <c r="P107" s="97">
        <f>IF(L107="кп",60,IF(L107="кр",40,IF(L107="кз",20,IF(L107="р",10,0))))</f>
        <v>0</v>
      </c>
      <c r="Q107" s="97">
        <f>Y107</f>
        <v>0</v>
      </c>
      <c r="R107" s="100"/>
      <c r="S107" s="97">
        <f>F107*$S$87/$F$108</f>
        <v>0</v>
      </c>
      <c r="T107" s="139">
        <f>INT(S107+0.5)</f>
        <v>0</v>
      </c>
      <c r="U107" s="179">
        <f>SUM(G107:J107)</f>
        <v>0</v>
      </c>
      <c r="V107" s="97">
        <f>IF(K107="то",2,IF(K107="и",3,IF(K107="к",1,0)))</f>
        <v>0</v>
      </c>
      <c r="W107" s="145">
        <f>U107*V107</f>
        <v>0</v>
      </c>
      <c r="X107" s="154">
        <f>$X$87*W107/$W$108</f>
        <v>0</v>
      </c>
      <c r="Y107" s="139">
        <f>INT(X107+0.5)</f>
        <v>0</v>
      </c>
      <c r="Z107" s="180">
        <f>F107+N107</f>
        <v>0</v>
      </c>
      <c r="AA107" s="181">
        <f>$AA$87*Z107/$Z$108</f>
        <v>0</v>
      </c>
      <c r="AB107" s="28">
        <f t="shared" si="75"/>
        <v>0</v>
      </c>
      <c r="AD107" s="143"/>
    </row>
    <row r="108" spans="1:28" s="101" customFormat="1" ht="43.5" customHeight="1">
      <c r="A108" s="408" t="s">
        <v>61</v>
      </c>
      <c r="B108" s="408"/>
      <c r="C108" s="408"/>
      <c r="D108" s="408"/>
      <c r="E108" s="29">
        <f aca="true" t="shared" si="77" ref="E108:J108">SUM(E88:E97)+E103</f>
        <v>30</v>
      </c>
      <c r="F108" s="38">
        <f t="shared" si="77"/>
        <v>315</v>
      </c>
      <c r="G108" s="29">
        <f t="shared" si="77"/>
        <v>11</v>
      </c>
      <c r="H108" s="29">
        <f t="shared" si="77"/>
        <v>0</v>
      </c>
      <c r="I108" s="29">
        <f t="shared" si="77"/>
        <v>2</v>
      </c>
      <c r="J108" s="29">
        <f t="shared" si="77"/>
        <v>8</v>
      </c>
      <c r="K108" s="173" t="s">
        <v>198</v>
      </c>
      <c r="L108" s="173" t="s">
        <v>199</v>
      </c>
      <c r="M108" s="164">
        <f>SUM(M88:M97,M103)</f>
        <v>5</v>
      </c>
      <c r="N108" s="146">
        <f>800-F108</f>
        <v>485</v>
      </c>
      <c r="O108" s="148">
        <f>800-F108-P108-Q108</f>
        <v>185</v>
      </c>
      <c r="P108" s="146">
        <f>SUM(P88:P97)+P103</f>
        <v>100</v>
      </c>
      <c r="Q108" s="146">
        <f>SUM(Q88:Q97)+Q103</f>
        <v>200</v>
      </c>
      <c r="R108" s="100"/>
      <c r="S108" s="146">
        <f aca="true" t="shared" si="78" ref="S108:AB108">SUM(S88:S97)+S103</f>
        <v>185</v>
      </c>
      <c r="T108" s="146">
        <f t="shared" si="78"/>
        <v>185</v>
      </c>
      <c r="U108" s="149">
        <f t="shared" si="78"/>
        <v>21</v>
      </c>
      <c r="V108" s="29">
        <f t="shared" si="78"/>
        <v>14</v>
      </c>
      <c r="W108" s="29">
        <f t="shared" si="78"/>
        <v>59</v>
      </c>
      <c r="X108" s="149">
        <f t="shared" si="78"/>
        <v>200</v>
      </c>
      <c r="Y108" s="148">
        <f t="shared" si="78"/>
        <v>200</v>
      </c>
      <c r="Z108" s="148">
        <f t="shared" si="78"/>
        <v>800</v>
      </c>
      <c r="AA108" s="148">
        <f t="shared" si="78"/>
        <v>30.000000000000004</v>
      </c>
      <c r="AB108" s="148">
        <f t="shared" si="78"/>
        <v>30</v>
      </c>
    </row>
    <row r="109" spans="1:28" s="102" customFormat="1" ht="22.5" customHeight="1">
      <c r="A109" s="242"/>
      <c r="B109" s="209"/>
      <c r="C109" s="209" t="s">
        <v>54</v>
      </c>
      <c r="D109" s="243" t="s">
        <v>55</v>
      </c>
      <c r="E109" s="242">
        <v>1</v>
      </c>
      <c r="F109" s="242">
        <v>30</v>
      </c>
      <c r="G109" s="242"/>
      <c r="H109" s="242"/>
      <c r="I109" s="242"/>
      <c r="J109" s="242">
        <v>2</v>
      </c>
      <c r="K109" s="242" t="s">
        <v>43</v>
      </c>
      <c r="L109" s="242"/>
      <c r="M109" s="244"/>
      <c r="N109" s="245"/>
      <c r="O109" s="246"/>
      <c r="P109" s="247"/>
      <c r="Q109" s="247"/>
      <c r="R109" s="100"/>
      <c r="S109" s="247"/>
      <c r="T109" s="248"/>
      <c r="U109" s="249"/>
      <c r="V109" s="247"/>
      <c r="W109" s="250"/>
      <c r="X109" s="244"/>
      <c r="Y109" s="251"/>
      <c r="Z109" s="252"/>
      <c r="AA109" s="250"/>
      <c r="AB109" s="247"/>
    </row>
    <row r="110" spans="1:28" s="102" customFormat="1" ht="22.5" customHeight="1">
      <c r="A110" s="30"/>
      <c r="B110" s="36"/>
      <c r="C110" s="36"/>
      <c r="D110" s="40"/>
      <c r="E110" s="30"/>
      <c r="F110" s="30"/>
      <c r="G110" s="30"/>
      <c r="H110" s="30"/>
      <c r="I110" s="30"/>
      <c r="J110" s="30"/>
      <c r="K110" s="30"/>
      <c r="L110" s="30"/>
      <c r="M110" s="154"/>
      <c r="N110" s="150"/>
      <c r="O110" s="91"/>
      <c r="P110" s="97"/>
      <c r="Q110" s="97"/>
      <c r="R110" s="140"/>
      <c r="S110" s="97"/>
      <c r="T110" s="97"/>
      <c r="U110" s="97"/>
      <c r="V110" s="97"/>
      <c r="W110" s="145"/>
      <c r="X110" s="154"/>
      <c r="Y110" s="154"/>
      <c r="Z110" s="145"/>
      <c r="AA110" s="145"/>
      <c r="AB110" s="97"/>
    </row>
    <row r="111" spans="1:28" ht="19.5" customHeight="1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S111" s="184"/>
      <c r="T111" s="184"/>
      <c r="U111" s="184"/>
      <c r="V111" s="184"/>
      <c r="W111" s="185"/>
      <c r="X111" s="186"/>
      <c r="Y111" s="186"/>
      <c r="Z111" s="185"/>
      <c r="AA111" s="185"/>
      <c r="AB111" s="184"/>
    </row>
    <row r="112" spans="1:28" s="96" customFormat="1" ht="13.5">
      <c r="A112" s="31" t="s">
        <v>23</v>
      </c>
      <c r="B112" s="41" t="s">
        <v>23</v>
      </c>
      <c r="C112" s="41" t="s">
        <v>23</v>
      </c>
      <c r="D112" s="43" t="s">
        <v>62</v>
      </c>
      <c r="E112" s="31" t="s">
        <v>23</v>
      </c>
      <c r="F112" s="31"/>
      <c r="G112" s="31"/>
      <c r="H112" s="31"/>
      <c r="I112" s="31"/>
      <c r="J112" s="31"/>
      <c r="K112" s="31"/>
      <c r="L112" s="31"/>
      <c r="M112" s="94"/>
      <c r="N112" s="91"/>
      <c r="O112" s="91"/>
      <c r="P112" s="91"/>
      <c r="Q112" s="91"/>
      <c r="R112" s="95"/>
      <c r="S112" s="91"/>
      <c r="T112" s="159"/>
      <c r="U112" s="160"/>
      <c r="V112" s="91"/>
      <c r="W112" s="150"/>
      <c r="X112" s="94"/>
      <c r="Y112" s="161"/>
      <c r="Z112" s="178"/>
      <c r="AA112" s="150"/>
      <c r="AB112" s="91"/>
    </row>
    <row r="113" spans="1:28" s="141" customFormat="1" ht="13.5">
      <c r="A113" s="31"/>
      <c r="B113" s="41"/>
      <c r="C113" s="41"/>
      <c r="D113" s="45" t="s">
        <v>42</v>
      </c>
      <c r="E113" s="31"/>
      <c r="F113" s="31"/>
      <c r="G113" s="31"/>
      <c r="H113" s="31"/>
      <c r="I113" s="31"/>
      <c r="J113" s="31"/>
      <c r="K113" s="31"/>
      <c r="L113" s="31"/>
      <c r="M113" s="94"/>
      <c r="N113" s="138"/>
      <c r="O113" s="139"/>
      <c r="P113" s="91"/>
      <c r="Q113" s="91"/>
      <c r="R113" s="95"/>
      <c r="S113" s="174">
        <f>O134</f>
        <v>150</v>
      </c>
      <c r="T113" s="175"/>
      <c r="U113" s="160"/>
      <c r="V113" s="97"/>
      <c r="W113" s="150"/>
      <c r="X113" s="176">
        <v>200</v>
      </c>
      <c r="Y113" s="177"/>
      <c r="Z113" s="178"/>
      <c r="AA113" s="174">
        <v>30</v>
      </c>
      <c r="AB113" s="91"/>
    </row>
    <row r="114" spans="1:30" s="101" customFormat="1" ht="22.5" customHeight="1">
      <c r="A114" s="30">
        <v>1</v>
      </c>
      <c r="B114" s="36"/>
      <c r="C114" s="166" t="s">
        <v>172</v>
      </c>
      <c r="D114" s="167" t="s">
        <v>200</v>
      </c>
      <c r="E114" s="28">
        <f aca="true" t="shared" si="79" ref="E114:E121">AB114</f>
        <v>9</v>
      </c>
      <c r="F114" s="32">
        <f aca="true" t="shared" si="80" ref="F114:F121">(G114+H114+I114+J114)*15</f>
        <v>90</v>
      </c>
      <c r="G114" s="166">
        <v>3</v>
      </c>
      <c r="H114" s="166"/>
      <c r="I114" s="166"/>
      <c r="J114" s="166">
        <v>3</v>
      </c>
      <c r="K114" s="166" t="s">
        <v>44</v>
      </c>
      <c r="L114" s="166" t="s">
        <v>47</v>
      </c>
      <c r="M114" s="154">
        <f>IF(L114="кп",3,IF(L114="кр",2,IF(L114="кз",1,IF(L114="р",0.5,""))))</f>
        <v>2</v>
      </c>
      <c r="N114" s="138">
        <f aca="true" t="shared" si="81" ref="N114:N121">SUM(O114:Q114)</f>
        <v>138</v>
      </c>
      <c r="O114" s="97">
        <f aca="true" t="shared" si="82" ref="O114:O121">T114</f>
        <v>41</v>
      </c>
      <c r="P114" s="97">
        <f aca="true" t="shared" si="83" ref="P114:P121">IF(L114="кп",60,IF(L114="кр",40,IF(L114="кз",20,IF(L114="р",10,0))))</f>
        <v>40</v>
      </c>
      <c r="Q114" s="97">
        <f aca="true" t="shared" si="84" ref="Q114:Q121">Y114</f>
        <v>57</v>
      </c>
      <c r="R114" s="100"/>
      <c r="S114" s="97">
        <f aca="true" t="shared" si="85" ref="S114:S121">F114*$S$113/$F$134</f>
        <v>40.90909090909091</v>
      </c>
      <c r="T114" s="139">
        <f aca="true" t="shared" si="86" ref="T114:T121">INT(S114+0.5)</f>
        <v>41</v>
      </c>
      <c r="U114" s="179">
        <f aca="true" t="shared" si="87" ref="U114:U121">SUM(G114:J114)</f>
        <v>6</v>
      </c>
      <c r="V114" s="97">
        <f aca="true" t="shared" si="88" ref="V114:V121">IF(K114="то",2,IF(K114="и",3,IF(K114="к",1,0)))</f>
        <v>3</v>
      </c>
      <c r="W114" s="145">
        <f aca="true" t="shared" si="89" ref="W114:W121">U114*V114</f>
        <v>18</v>
      </c>
      <c r="X114" s="154">
        <f aca="true" t="shared" si="90" ref="X114:X121">$X$113*W114/$W$134</f>
        <v>57.142857142857146</v>
      </c>
      <c r="Y114" s="139">
        <f>INT(X114+0.5)</f>
        <v>57</v>
      </c>
      <c r="Z114" s="180">
        <f aca="true" t="shared" si="91" ref="Z114:Z121">F114+N114</f>
        <v>228</v>
      </c>
      <c r="AA114" s="181">
        <f aca="true" t="shared" si="92" ref="AA114:AA121">$AA$113*Z114/$Z$134</f>
        <v>8.55</v>
      </c>
      <c r="AB114" s="28">
        <f aca="true" t="shared" si="93" ref="AB114:AB121">INT(AA114+0.5)</f>
        <v>9</v>
      </c>
      <c r="AD114" s="142"/>
    </row>
    <row r="115" spans="1:30" s="101" customFormat="1" ht="22.5" customHeight="1">
      <c r="A115" s="30">
        <v>2</v>
      </c>
      <c r="B115" s="36"/>
      <c r="C115" s="166">
        <v>3</v>
      </c>
      <c r="D115" s="167" t="s">
        <v>201</v>
      </c>
      <c r="E115" s="28">
        <f t="shared" si="79"/>
        <v>9</v>
      </c>
      <c r="F115" s="32">
        <f t="shared" si="80"/>
        <v>90</v>
      </c>
      <c r="G115" s="166">
        <v>3</v>
      </c>
      <c r="H115" s="166"/>
      <c r="I115" s="166"/>
      <c r="J115" s="166">
        <v>3</v>
      </c>
      <c r="K115" s="166" t="s">
        <v>44</v>
      </c>
      <c r="L115" s="166" t="s">
        <v>206</v>
      </c>
      <c r="M115" s="154">
        <f>IF(L115="кп",3,IF(L115="кр",2,IF(L115="кз",1,IF(L115="р",0.5,""))))</f>
        <v>3</v>
      </c>
      <c r="N115" s="138">
        <f t="shared" si="81"/>
        <v>158</v>
      </c>
      <c r="O115" s="97">
        <f t="shared" si="82"/>
        <v>41</v>
      </c>
      <c r="P115" s="97">
        <f t="shared" si="83"/>
        <v>60</v>
      </c>
      <c r="Q115" s="97">
        <f t="shared" si="84"/>
        <v>57</v>
      </c>
      <c r="R115" s="100"/>
      <c r="S115" s="97">
        <f t="shared" si="85"/>
        <v>40.90909090909091</v>
      </c>
      <c r="T115" s="139">
        <f t="shared" si="86"/>
        <v>41</v>
      </c>
      <c r="U115" s="179">
        <f t="shared" si="87"/>
        <v>6</v>
      </c>
      <c r="V115" s="97">
        <f t="shared" si="88"/>
        <v>3</v>
      </c>
      <c r="W115" s="145">
        <f t="shared" si="89"/>
        <v>18</v>
      </c>
      <c r="X115" s="154">
        <f t="shared" si="90"/>
        <v>57.142857142857146</v>
      </c>
      <c r="Y115" s="139">
        <f aca="true" t="shared" si="94" ref="Y115:Y121">INT(X115+0.5)</f>
        <v>57</v>
      </c>
      <c r="Z115" s="180">
        <f t="shared" si="91"/>
        <v>248</v>
      </c>
      <c r="AA115" s="181">
        <f t="shared" si="92"/>
        <v>9.3</v>
      </c>
      <c r="AB115" s="28">
        <f t="shared" si="93"/>
        <v>9</v>
      </c>
      <c r="AD115" s="142"/>
    </row>
    <row r="116" spans="1:30" s="101" customFormat="1" ht="22.5" customHeight="1">
      <c r="A116" s="30">
        <v>3</v>
      </c>
      <c r="B116" s="36"/>
      <c r="C116" s="166">
        <v>3</v>
      </c>
      <c r="D116" s="167" t="s">
        <v>202</v>
      </c>
      <c r="E116" s="28">
        <f t="shared" si="79"/>
        <v>6</v>
      </c>
      <c r="F116" s="32">
        <f t="shared" si="80"/>
        <v>75</v>
      </c>
      <c r="G116" s="166">
        <v>3</v>
      </c>
      <c r="H116" s="166"/>
      <c r="I116" s="166"/>
      <c r="J116" s="166">
        <v>2</v>
      </c>
      <c r="K116" s="166" t="s">
        <v>44</v>
      </c>
      <c r="L116" s="166" t="s">
        <v>161</v>
      </c>
      <c r="M116" s="154">
        <f aca="true" t="shared" si="95" ref="M116:M133">IF(L116="кп",3,IF(L116="кр",2,IF(L116="кз",1,IF(L116="р",0.5,""))))</f>
        <v>0.5</v>
      </c>
      <c r="N116" s="138">
        <f t="shared" si="81"/>
        <v>92</v>
      </c>
      <c r="O116" s="97">
        <f t="shared" si="82"/>
        <v>34</v>
      </c>
      <c r="P116" s="97">
        <f t="shared" si="83"/>
        <v>10</v>
      </c>
      <c r="Q116" s="97">
        <f t="shared" si="84"/>
        <v>48</v>
      </c>
      <c r="R116" s="100"/>
      <c r="S116" s="97">
        <f t="shared" si="85"/>
        <v>34.09090909090909</v>
      </c>
      <c r="T116" s="139">
        <f t="shared" si="86"/>
        <v>34</v>
      </c>
      <c r="U116" s="179">
        <f t="shared" si="87"/>
        <v>5</v>
      </c>
      <c r="V116" s="97">
        <f t="shared" si="88"/>
        <v>3</v>
      </c>
      <c r="W116" s="145">
        <f t="shared" si="89"/>
        <v>15</v>
      </c>
      <c r="X116" s="154">
        <f t="shared" si="90"/>
        <v>47.61904761904762</v>
      </c>
      <c r="Y116" s="139">
        <f t="shared" si="94"/>
        <v>48</v>
      </c>
      <c r="Z116" s="180">
        <f t="shared" si="91"/>
        <v>167</v>
      </c>
      <c r="AA116" s="181">
        <f t="shared" si="92"/>
        <v>6.2625</v>
      </c>
      <c r="AB116" s="28">
        <f t="shared" si="93"/>
        <v>6</v>
      </c>
      <c r="AD116" s="143"/>
    </row>
    <row r="117" spans="1:30" s="101" customFormat="1" ht="25.5" customHeight="1">
      <c r="A117" s="30">
        <v>4</v>
      </c>
      <c r="B117" s="36"/>
      <c r="C117" s="166">
        <v>9</v>
      </c>
      <c r="D117" s="167" t="s">
        <v>203</v>
      </c>
      <c r="E117" s="28">
        <f t="shared" si="79"/>
        <v>3</v>
      </c>
      <c r="F117" s="32">
        <f t="shared" si="80"/>
        <v>30</v>
      </c>
      <c r="G117" s="166">
        <v>1</v>
      </c>
      <c r="H117" s="166"/>
      <c r="I117" s="166"/>
      <c r="J117" s="166">
        <v>1</v>
      </c>
      <c r="K117" s="166" t="s">
        <v>44</v>
      </c>
      <c r="L117" s="166" t="s">
        <v>161</v>
      </c>
      <c r="M117" s="154">
        <f>IF(L117="кп",3,IF(L117="кр",2,IF(L117="кз",1,IF(L117="р",0.5,""))))</f>
        <v>0.5</v>
      </c>
      <c r="N117" s="138">
        <f t="shared" si="81"/>
        <v>43</v>
      </c>
      <c r="O117" s="97">
        <f t="shared" si="82"/>
        <v>14</v>
      </c>
      <c r="P117" s="97">
        <f t="shared" si="83"/>
        <v>10</v>
      </c>
      <c r="Q117" s="97">
        <f t="shared" si="84"/>
        <v>19</v>
      </c>
      <c r="R117" s="100"/>
      <c r="S117" s="97">
        <f t="shared" si="85"/>
        <v>13.636363636363637</v>
      </c>
      <c r="T117" s="139">
        <f t="shared" si="86"/>
        <v>14</v>
      </c>
      <c r="U117" s="179">
        <f t="shared" si="87"/>
        <v>2</v>
      </c>
      <c r="V117" s="97">
        <f t="shared" si="88"/>
        <v>3</v>
      </c>
      <c r="W117" s="145">
        <f t="shared" si="89"/>
        <v>6</v>
      </c>
      <c r="X117" s="154">
        <f t="shared" si="90"/>
        <v>19.047619047619047</v>
      </c>
      <c r="Y117" s="139">
        <f t="shared" si="94"/>
        <v>19</v>
      </c>
      <c r="Z117" s="180">
        <f t="shared" si="91"/>
        <v>73</v>
      </c>
      <c r="AA117" s="181">
        <f t="shared" si="92"/>
        <v>2.7375</v>
      </c>
      <c r="AB117" s="28">
        <f t="shared" si="93"/>
        <v>3</v>
      </c>
      <c r="AD117" s="143"/>
    </row>
    <row r="118" spans="1:30" s="101" customFormat="1" ht="25.5" customHeight="1">
      <c r="A118" s="97">
        <v>5</v>
      </c>
      <c r="B118" s="36"/>
      <c r="C118" s="166" t="s">
        <v>204</v>
      </c>
      <c r="D118" s="167" t="s">
        <v>205</v>
      </c>
      <c r="E118" s="28">
        <f t="shared" si="79"/>
        <v>3</v>
      </c>
      <c r="F118" s="32">
        <f t="shared" si="80"/>
        <v>45</v>
      </c>
      <c r="G118" s="166">
        <v>2</v>
      </c>
      <c r="H118" s="166"/>
      <c r="I118" s="166"/>
      <c r="J118" s="166">
        <v>1</v>
      </c>
      <c r="K118" s="166" t="s">
        <v>46</v>
      </c>
      <c r="L118" s="166"/>
      <c r="M118" s="154">
        <f>IF(L118="кп",3,IF(L118="кр",2,IF(L118="кз",1,IF(L118="р",0.5,""))))</f>
      </c>
      <c r="N118" s="138">
        <f t="shared" si="81"/>
        <v>39</v>
      </c>
      <c r="O118" s="97">
        <f t="shared" si="82"/>
        <v>20</v>
      </c>
      <c r="P118" s="97">
        <f t="shared" si="83"/>
        <v>0</v>
      </c>
      <c r="Q118" s="97">
        <f t="shared" si="84"/>
        <v>19</v>
      </c>
      <c r="R118" s="100"/>
      <c r="S118" s="97">
        <f t="shared" si="85"/>
        <v>20.454545454545453</v>
      </c>
      <c r="T118" s="139">
        <f t="shared" si="86"/>
        <v>20</v>
      </c>
      <c r="U118" s="179">
        <f t="shared" si="87"/>
        <v>3</v>
      </c>
      <c r="V118" s="97">
        <f t="shared" si="88"/>
        <v>2</v>
      </c>
      <c r="W118" s="145">
        <f t="shared" si="89"/>
        <v>6</v>
      </c>
      <c r="X118" s="154">
        <f t="shared" si="90"/>
        <v>19.047619047619047</v>
      </c>
      <c r="Y118" s="139">
        <f t="shared" si="94"/>
        <v>19</v>
      </c>
      <c r="Z118" s="180">
        <f t="shared" si="91"/>
        <v>84</v>
      </c>
      <c r="AA118" s="181">
        <f t="shared" si="92"/>
        <v>3.15</v>
      </c>
      <c r="AB118" s="28">
        <f t="shared" si="93"/>
        <v>3</v>
      </c>
      <c r="AD118" s="143"/>
    </row>
    <row r="119" spans="1:30" s="101" customFormat="1" ht="25.5" customHeight="1">
      <c r="A119" s="97">
        <v>6</v>
      </c>
      <c r="B119" s="36"/>
      <c r="C119" s="166"/>
      <c r="D119" s="167"/>
      <c r="E119" s="28">
        <f t="shared" si="79"/>
        <v>0</v>
      </c>
      <c r="F119" s="32">
        <f t="shared" si="80"/>
        <v>0</v>
      </c>
      <c r="G119" s="166"/>
      <c r="H119" s="166"/>
      <c r="I119" s="166"/>
      <c r="J119" s="166"/>
      <c r="K119" s="166"/>
      <c r="L119" s="166"/>
      <c r="M119" s="154">
        <f>IF(L119="кп",3,IF(L119="кр",2,IF(L119="кз",1,IF(L119="р",0.5,""))))</f>
      </c>
      <c r="N119" s="138">
        <f t="shared" si="81"/>
        <v>0</v>
      </c>
      <c r="O119" s="97">
        <f t="shared" si="82"/>
        <v>0</v>
      </c>
      <c r="P119" s="97">
        <f t="shared" si="83"/>
        <v>0</v>
      </c>
      <c r="Q119" s="97">
        <f t="shared" si="84"/>
        <v>0</v>
      </c>
      <c r="R119" s="100"/>
      <c r="S119" s="97">
        <f t="shared" si="85"/>
        <v>0</v>
      </c>
      <c r="T119" s="139">
        <f t="shared" si="86"/>
        <v>0</v>
      </c>
      <c r="U119" s="179">
        <f t="shared" si="87"/>
        <v>0</v>
      </c>
      <c r="V119" s="97">
        <f t="shared" si="88"/>
        <v>0</v>
      </c>
      <c r="W119" s="145">
        <f t="shared" si="89"/>
        <v>0</v>
      </c>
      <c r="X119" s="154">
        <f t="shared" si="90"/>
        <v>0</v>
      </c>
      <c r="Y119" s="139">
        <f t="shared" si="94"/>
        <v>0</v>
      </c>
      <c r="Z119" s="180">
        <f t="shared" si="91"/>
        <v>0</v>
      </c>
      <c r="AA119" s="181">
        <f t="shared" si="92"/>
        <v>0</v>
      </c>
      <c r="AB119" s="28">
        <f t="shared" si="93"/>
        <v>0</v>
      </c>
      <c r="AD119" s="143"/>
    </row>
    <row r="120" spans="1:30" s="101" customFormat="1" ht="25.5" customHeight="1">
      <c r="A120" s="97">
        <v>7</v>
      </c>
      <c r="B120" s="36"/>
      <c r="C120" s="166"/>
      <c r="D120" s="167"/>
      <c r="E120" s="28">
        <f t="shared" si="79"/>
        <v>0</v>
      </c>
      <c r="F120" s="32">
        <f t="shared" si="80"/>
        <v>0</v>
      </c>
      <c r="G120" s="166"/>
      <c r="H120" s="166"/>
      <c r="I120" s="166"/>
      <c r="J120" s="166"/>
      <c r="K120" s="166"/>
      <c r="L120" s="166"/>
      <c r="M120" s="154">
        <f>IF(L120="кп",3,IF(L120="кр",2,IF(L120="кз",1,IF(L120="р",0.5,""))))</f>
      </c>
      <c r="N120" s="138">
        <f t="shared" si="81"/>
        <v>0</v>
      </c>
      <c r="O120" s="97">
        <f t="shared" si="82"/>
        <v>0</v>
      </c>
      <c r="P120" s="97">
        <f t="shared" si="83"/>
        <v>0</v>
      </c>
      <c r="Q120" s="97">
        <f t="shared" si="84"/>
        <v>0</v>
      </c>
      <c r="R120" s="100"/>
      <c r="S120" s="97">
        <f t="shared" si="85"/>
        <v>0</v>
      </c>
      <c r="T120" s="139">
        <f t="shared" si="86"/>
        <v>0</v>
      </c>
      <c r="U120" s="179">
        <f t="shared" si="87"/>
        <v>0</v>
      </c>
      <c r="V120" s="97">
        <f t="shared" si="88"/>
        <v>0</v>
      </c>
      <c r="W120" s="145">
        <f t="shared" si="89"/>
        <v>0</v>
      </c>
      <c r="X120" s="154">
        <f t="shared" si="90"/>
        <v>0</v>
      </c>
      <c r="Y120" s="139">
        <f t="shared" si="94"/>
        <v>0</v>
      </c>
      <c r="Z120" s="180">
        <f t="shared" si="91"/>
        <v>0</v>
      </c>
      <c r="AA120" s="181">
        <f t="shared" si="92"/>
        <v>0</v>
      </c>
      <c r="AB120" s="28">
        <f t="shared" si="93"/>
        <v>0</v>
      </c>
      <c r="AD120" s="143"/>
    </row>
    <row r="121" spans="1:30" s="101" customFormat="1" ht="25.5" customHeight="1">
      <c r="A121" s="97">
        <v>8</v>
      </c>
      <c r="B121" s="36"/>
      <c r="C121" s="166"/>
      <c r="D121" s="167"/>
      <c r="E121" s="28">
        <f t="shared" si="79"/>
        <v>0</v>
      </c>
      <c r="F121" s="32">
        <f t="shared" si="80"/>
        <v>0</v>
      </c>
      <c r="G121" s="166"/>
      <c r="H121" s="166"/>
      <c r="I121" s="166"/>
      <c r="J121" s="166"/>
      <c r="K121" s="166"/>
      <c r="L121" s="166"/>
      <c r="M121" s="154">
        <f>IF(L121="кп",3,IF(L121="кр",2,IF(L121="кз",1,IF(L121="р",0.5,""))))</f>
      </c>
      <c r="N121" s="138">
        <f t="shared" si="81"/>
        <v>0</v>
      </c>
      <c r="O121" s="97">
        <f t="shared" si="82"/>
        <v>0</v>
      </c>
      <c r="P121" s="97">
        <f t="shared" si="83"/>
        <v>0</v>
      </c>
      <c r="Q121" s="97">
        <f t="shared" si="84"/>
        <v>0</v>
      </c>
      <c r="R121" s="100"/>
      <c r="S121" s="97">
        <f t="shared" si="85"/>
        <v>0</v>
      </c>
      <c r="T121" s="139">
        <f t="shared" si="86"/>
        <v>0</v>
      </c>
      <c r="U121" s="179">
        <f t="shared" si="87"/>
        <v>0</v>
      </c>
      <c r="V121" s="97">
        <f t="shared" si="88"/>
        <v>0</v>
      </c>
      <c r="W121" s="145">
        <f t="shared" si="89"/>
        <v>0</v>
      </c>
      <c r="X121" s="154">
        <f t="shared" si="90"/>
        <v>0</v>
      </c>
      <c r="Y121" s="139">
        <f t="shared" si="94"/>
        <v>0</v>
      </c>
      <c r="Z121" s="180">
        <f t="shared" si="91"/>
        <v>0</v>
      </c>
      <c r="AA121" s="181">
        <f t="shared" si="92"/>
        <v>0</v>
      </c>
      <c r="AB121" s="28">
        <f t="shared" si="93"/>
        <v>0</v>
      </c>
      <c r="AD121" s="143"/>
    </row>
    <row r="122" spans="1:30" s="101" customFormat="1" ht="22.5" customHeight="1">
      <c r="A122" s="30"/>
      <c r="B122" s="36"/>
      <c r="C122" s="36"/>
      <c r="D122" s="46" t="s">
        <v>48</v>
      </c>
      <c r="E122" s="28"/>
      <c r="F122" s="30"/>
      <c r="G122" s="30"/>
      <c r="H122" s="30"/>
      <c r="I122" s="30"/>
      <c r="J122" s="30"/>
      <c r="K122" s="30"/>
      <c r="L122" s="30"/>
      <c r="M122" s="99">
        <f t="shared" si="95"/>
      </c>
      <c r="N122" s="145"/>
      <c r="O122" s="139"/>
      <c r="P122" s="140"/>
      <c r="Q122" s="99"/>
      <c r="R122" s="100"/>
      <c r="S122" s="97"/>
      <c r="T122" s="139"/>
      <c r="U122" s="179"/>
      <c r="V122" s="97"/>
      <c r="W122" s="145"/>
      <c r="X122" s="154"/>
      <c r="Y122" s="157"/>
      <c r="Z122" s="180"/>
      <c r="AA122" s="181"/>
      <c r="AB122" s="28"/>
      <c r="AD122" s="143"/>
    </row>
    <row r="123" spans="1:30" s="102" customFormat="1" ht="22.5" customHeight="1">
      <c r="A123" s="36" t="s">
        <v>49</v>
      </c>
      <c r="B123" s="36"/>
      <c r="C123" s="168"/>
      <c r="D123" s="169"/>
      <c r="E123" s="28">
        <f>AB123</f>
        <v>0</v>
      </c>
      <c r="F123" s="32">
        <f>(G123+H123+I123+J123)*15</f>
        <v>0</v>
      </c>
      <c r="G123" s="170"/>
      <c r="H123" s="170"/>
      <c r="I123" s="170"/>
      <c r="J123" s="170"/>
      <c r="K123" s="170"/>
      <c r="L123" s="171"/>
      <c r="M123" s="154">
        <f t="shared" si="95"/>
      </c>
      <c r="N123" s="138">
        <f>SUM(O124:Q124)</f>
        <v>0</v>
      </c>
      <c r="O123" s="97">
        <f>T123</f>
        <v>0</v>
      </c>
      <c r="P123" s="97">
        <f>IF(L123="кп",60,IF(L123="кр",40,IF(L123="кз",20,IF(L123="р",10,0))))</f>
        <v>0</v>
      </c>
      <c r="Q123" s="97">
        <f>Y123</f>
        <v>0</v>
      </c>
      <c r="R123" s="100"/>
      <c r="S123" s="97">
        <f>F123*$S$113/$F$134</f>
        <v>0</v>
      </c>
      <c r="T123" s="139">
        <f>INT(S123+0.5)</f>
        <v>0</v>
      </c>
      <c r="U123" s="179">
        <f>SUM(G123:J123)</f>
        <v>0</v>
      </c>
      <c r="V123" s="97">
        <f>IF(K123="то",2,IF(K123="и",3,IF(K123="к",1,0)))</f>
        <v>0</v>
      </c>
      <c r="W123" s="145">
        <f>U123*V123</f>
        <v>0</v>
      </c>
      <c r="X123" s="154">
        <f>$X$113*W123/$W$134</f>
        <v>0</v>
      </c>
      <c r="Y123" s="139">
        <f>INT(X123+0.5)</f>
        <v>0</v>
      </c>
      <c r="Z123" s="180">
        <f>F123+N123</f>
        <v>0</v>
      </c>
      <c r="AA123" s="181">
        <f>$AA$113*Z123/$Z$134</f>
        <v>0</v>
      </c>
      <c r="AB123" s="28">
        <f aca="true" t="shared" si="96" ref="AB123:AB133">INT(AA123+0.5)</f>
        <v>0</v>
      </c>
      <c r="AD123" s="143"/>
    </row>
    <row r="124" spans="1:30" s="102" customFormat="1" ht="22.5" customHeight="1">
      <c r="A124" s="36" t="s">
        <v>50</v>
      </c>
      <c r="B124" s="36"/>
      <c r="C124" s="168"/>
      <c r="D124" s="169"/>
      <c r="E124" s="28">
        <f>AB124</f>
        <v>0</v>
      </c>
      <c r="F124" s="32">
        <f>(G124+H124+I124+J124)*15</f>
        <v>0</v>
      </c>
      <c r="G124" s="170"/>
      <c r="H124" s="170"/>
      <c r="I124" s="170"/>
      <c r="J124" s="170"/>
      <c r="K124" s="170"/>
      <c r="L124" s="171"/>
      <c r="M124" s="154">
        <f t="shared" si="95"/>
      </c>
      <c r="N124" s="138">
        <f>SUM(O125:Q125)</f>
        <v>0</v>
      </c>
      <c r="O124" s="97">
        <f>T124</f>
        <v>0</v>
      </c>
      <c r="P124" s="97">
        <f>IF(L124="кп",60,IF(L124="кр",40,IF(L124="кз",20,IF(L124="р",10,0))))</f>
        <v>0</v>
      </c>
      <c r="Q124" s="97">
        <f>Y124</f>
        <v>0</v>
      </c>
      <c r="R124" s="100"/>
      <c r="S124" s="97">
        <f>F124*$S$113/$F$134</f>
        <v>0</v>
      </c>
      <c r="T124" s="139">
        <f>INT(S124+0.5)</f>
        <v>0</v>
      </c>
      <c r="U124" s="179">
        <f>SUM(G124:J124)</f>
        <v>0</v>
      </c>
      <c r="V124" s="97">
        <f>IF(K124="то",2,IF(K124="и",3,IF(K124="к",1,0)))</f>
        <v>0</v>
      </c>
      <c r="W124" s="145">
        <f>U124*V124</f>
        <v>0</v>
      </c>
      <c r="X124" s="154">
        <f>$X$113*W124/$W$134</f>
        <v>0</v>
      </c>
      <c r="Y124" s="139">
        <f>INT(X124+0.5)</f>
        <v>0</v>
      </c>
      <c r="Z124" s="180">
        <f>F124+N124</f>
        <v>0</v>
      </c>
      <c r="AA124" s="181">
        <f>$AA$113*Z124/$Z$134</f>
        <v>0</v>
      </c>
      <c r="AB124" s="28">
        <f t="shared" si="96"/>
        <v>0</v>
      </c>
      <c r="AD124" s="143"/>
    </row>
    <row r="125" spans="1:30" s="102" customFormat="1" ht="22.5" customHeight="1">
      <c r="A125" s="36" t="s">
        <v>51</v>
      </c>
      <c r="B125" s="36"/>
      <c r="C125" s="168"/>
      <c r="D125" s="169"/>
      <c r="E125" s="28">
        <f>AB125</f>
        <v>0</v>
      </c>
      <c r="F125" s="32">
        <f>(G125+H125+I125+J125)*15</f>
        <v>0</v>
      </c>
      <c r="G125" s="170"/>
      <c r="H125" s="170"/>
      <c r="I125" s="170"/>
      <c r="J125" s="170"/>
      <c r="K125" s="170"/>
      <c r="L125" s="171"/>
      <c r="M125" s="154">
        <f t="shared" si="95"/>
      </c>
      <c r="N125" s="138">
        <f>SUM(O125:Q125)</f>
        <v>0</v>
      </c>
      <c r="O125" s="97">
        <f>T125</f>
        <v>0</v>
      </c>
      <c r="P125" s="97">
        <f>IF(L125="кп",60,IF(L125="кр",40,IF(L125="кз",20,IF(L125="р",10,0))))</f>
        <v>0</v>
      </c>
      <c r="Q125" s="97">
        <f>Y125</f>
        <v>0</v>
      </c>
      <c r="R125" s="100"/>
      <c r="S125" s="97">
        <f>F125*$S$113/$F$134</f>
        <v>0</v>
      </c>
      <c r="T125" s="139">
        <f>INT(S125+0.5)</f>
        <v>0</v>
      </c>
      <c r="U125" s="179">
        <f>SUM(G125:J125)</f>
        <v>0</v>
      </c>
      <c r="V125" s="97">
        <f>IF(K125="то",2,IF(K125="и",3,IF(K125="к",1,0)))</f>
        <v>0</v>
      </c>
      <c r="W125" s="145">
        <f>U125*V125</f>
        <v>0</v>
      </c>
      <c r="X125" s="154">
        <f>$X$113*W125/$W$134</f>
        <v>0</v>
      </c>
      <c r="Y125" s="139">
        <f>INT(X125+0.5)</f>
        <v>0</v>
      </c>
      <c r="Z125" s="180">
        <f>F125+N125</f>
        <v>0</v>
      </c>
      <c r="AA125" s="181">
        <f>$AA$113*Z125/$Z$134</f>
        <v>0</v>
      </c>
      <c r="AB125" s="28">
        <f t="shared" si="96"/>
        <v>0</v>
      </c>
      <c r="AD125" s="143"/>
    </row>
    <row r="126" spans="1:30" s="102" customFormat="1" ht="22.5" customHeight="1">
      <c r="A126" s="36" t="s">
        <v>52</v>
      </c>
      <c r="B126" s="36"/>
      <c r="C126" s="168"/>
      <c r="D126" s="169"/>
      <c r="E126" s="28">
        <f>AB126</f>
        <v>0</v>
      </c>
      <c r="F126" s="32">
        <f>(G126+H126+I126+J126)*15</f>
        <v>0</v>
      </c>
      <c r="G126" s="170"/>
      <c r="H126" s="170"/>
      <c r="I126" s="170"/>
      <c r="J126" s="170"/>
      <c r="K126" s="170"/>
      <c r="L126" s="171"/>
      <c r="M126" s="154">
        <f t="shared" si="95"/>
      </c>
      <c r="N126" s="138">
        <f>SUM(O126:Q126)</f>
        <v>0</v>
      </c>
      <c r="O126" s="97">
        <f>T126</f>
        <v>0</v>
      </c>
      <c r="P126" s="97">
        <f>IF(L126="кп",60,IF(L126="кр",40,IF(L126="кз",20,IF(L126="р",10,0))))</f>
        <v>0</v>
      </c>
      <c r="Q126" s="97">
        <f>Y126</f>
        <v>0</v>
      </c>
      <c r="R126" s="100"/>
      <c r="S126" s="97">
        <f>F126*$S$113/$F$134</f>
        <v>0</v>
      </c>
      <c r="T126" s="139">
        <f>INT(S126+0.5)</f>
        <v>0</v>
      </c>
      <c r="U126" s="179">
        <f>SUM(G126:J126)</f>
        <v>0</v>
      </c>
      <c r="V126" s="97">
        <f>IF(K126="то",2,IF(K126="и",3,IF(K126="к",1,0)))</f>
        <v>0</v>
      </c>
      <c r="W126" s="145">
        <f>U126*V126</f>
        <v>0</v>
      </c>
      <c r="X126" s="154">
        <f>$X$113*W126/$W$134</f>
        <v>0</v>
      </c>
      <c r="Y126" s="139">
        <f>INT(X126+0.5)</f>
        <v>0</v>
      </c>
      <c r="Z126" s="180">
        <f>F126+N126</f>
        <v>0</v>
      </c>
      <c r="AA126" s="181">
        <f>$AA$113*Z126/$Z$134</f>
        <v>0</v>
      </c>
      <c r="AB126" s="28">
        <f t="shared" si="96"/>
        <v>0</v>
      </c>
      <c r="AD126" s="143"/>
    </row>
    <row r="127" spans="1:30" s="102" customFormat="1" ht="22.5" customHeight="1">
      <c r="A127" s="36" t="s">
        <v>115</v>
      </c>
      <c r="B127" s="36"/>
      <c r="C127" s="168"/>
      <c r="D127" s="169"/>
      <c r="E127" s="28">
        <f>AB127</f>
        <v>0</v>
      </c>
      <c r="F127" s="32">
        <f>(G127+H127+I127+J127)*15</f>
        <v>0</v>
      </c>
      <c r="G127" s="170"/>
      <c r="H127" s="170"/>
      <c r="I127" s="170"/>
      <c r="J127" s="170"/>
      <c r="K127" s="170"/>
      <c r="L127" s="171"/>
      <c r="M127" s="154">
        <f t="shared" si="95"/>
      </c>
      <c r="N127" s="138">
        <f>SUM(O127:Q127)</f>
        <v>0</v>
      </c>
      <c r="O127" s="97">
        <f>T127</f>
        <v>0</v>
      </c>
      <c r="P127" s="97">
        <f>IF(L127="кп",60,IF(L127="кр",40,IF(L127="кз",20,IF(L127="р",10,0))))</f>
        <v>0</v>
      </c>
      <c r="Q127" s="97">
        <f>Y127</f>
        <v>0</v>
      </c>
      <c r="R127" s="100"/>
      <c r="S127" s="97">
        <f>F127*$S$113/$F$134</f>
        <v>0</v>
      </c>
      <c r="T127" s="139">
        <f>INT(S127+0.5)</f>
        <v>0</v>
      </c>
      <c r="U127" s="179">
        <f>SUM(G127:J127)</f>
        <v>0</v>
      </c>
      <c r="V127" s="97">
        <f>IF(K127="то",2,IF(K127="и",3,IF(K127="к",1,0)))</f>
        <v>0</v>
      </c>
      <c r="W127" s="145">
        <f>U127*V127</f>
        <v>0</v>
      </c>
      <c r="X127" s="154">
        <f>$X$113*W127/$W$134</f>
        <v>0</v>
      </c>
      <c r="Y127" s="139">
        <f>INT(X127+0.5)</f>
        <v>0</v>
      </c>
      <c r="Z127" s="180">
        <f>F127+N127</f>
        <v>0</v>
      </c>
      <c r="AA127" s="181">
        <f>$AA$113*Z127/$Z$134</f>
        <v>0</v>
      </c>
      <c r="AB127" s="28">
        <f t="shared" si="96"/>
        <v>0</v>
      </c>
      <c r="AD127" s="143"/>
    </row>
    <row r="128" spans="1:30" s="101" customFormat="1" ht="22.5" customHeight="1">
      <c r="A128" s="36"/>
      <c r="B128" s="36"/>
      <c r="C128" s="36"/>
      <c r="D128" s="46" t="s">
        <v>48</v>
      </c>
      <c r="E128" s="28"/>
      <c r="F128" s="30"/>
      <c r="G128" s="30"/>
      <c r="H128" s="30"/>
      <c r="I128" s="30"/>
      <c r="J128" s="30"/>
      <c r="K128" s="30"/>
      <c r="L128" s="30"/>
      <c r="M128" s="99">
        <f t="shared" si="95"/>
      </c>
      <c r="N128" s="145"/>
      <c r="O128" s="139"/>
      <c r="P128" s="140"/>
      <c r="Q128" s="99"/>
      <c r="R128" s="100"/>
      <c r="S128" s="97"/>
      <c r="T128" s="139"/>
      <c r="U128" s="179"/>
      <c r="V128" s="97"/>
      <c r="W128" s="145"/>
      <c r="X128" s="154"/>
      <c r="Y128" s="157"/>
      <c r="Z128" s="180"/>
      <c r="AA128" s="181"/>
      <c r="AB128" s="28"/>
      <c r="AD128" s="143"/>
    </row>
    <row r="129" spans="1:30" s="102" customFormat="1" ht="22.5" customHeight="1">
      <c r="A129" s="36" t="s">
        <v>93</v>
      </c>
      <c r="B129" s="36"/>
      <c r="C129" s="168"/>
      <c r="D129" s="169"/>
      <c r="E129" s="28">
        <f>AB129</f>
        <v>0</v>
      </c>
      <c r="F129" s="32">
        <f>(G129+H129+I129+J129)*15</f>
        <v>0</v>
      </c>
      <c r="G129" s="170"/>
      <c r="H129" s="170"/>
      <c r="I129" s="170"/>
      <c r="J129" s="170"/>
      <c r="K129" s="170"/>
      <c r="L129" s="171"/>
      <c r="M129" s="154">
        <f t="shared" si="95"/>
      </c>
      <c r="N129" s="138">
        <f>SUM(O130:Q130)</f>
        <v>0</v>
      </c>
      <c r="O129" s="97">
        <f>T129</f>
        <v>0</v>
      </c>
      <c r="P129" s="97">
        <f>IF(L129="кп",60,IF(L129="кр",40,IF(L129="кз",20,IF(L129="р",10,0))))</f>
        <v>0</v>
      </c>
      <c r="Q129" s="97">
        <f>Y129</f>
        <v>0</v>
      </c>
      <c r="R129" s="100"/>
      <c r="S129" s="97">
        <f>F129*$S$113/$F$134</f>
        <v>0</v>
      </c>
      <c r="T129" s="139">
        <f>INT(S129+0.5)</f>
        <v>0</v>
      </c>
      <c r="U129" s="179">
        <f>SUM(G129:J129)</f>
        <v>0</v>
      </c>
      <c r="V129" s="97">
        <f>IF(K129="то",2,IF(K129="и",3,IF(K129="к",1,0)))</f>
        <v>0</v>
      </c>
      <c r="W129" s="145">
        <f>U129*V129</f>
        <v>0</v>
      </c>
      <c r="X129" s="154">
        <f>$X$113*W129/$W$134</f>
        <v>0</v>
      </c>
      <c r="Y129" s="139">
        <f>INT(X129+0.5)</f>
        <v>0</v>
      </c>
      <c r="Z129" s="180">
        <f>F129+N129</f>
        <v>0</v>
      </c>
      <c r="AA129" s="181">
        <f>$AA$113*Z129/$Z$134</f>
        <v>0</v>
      </c>
      <c r="AB129" s="28">
        <f t="shared" si="96"/>
        <v>0</v>
      </c>
      <c r="AD129" s="143"/>
    </row>
    <row r="130" spans="1:30" s="102" customFormat="1" ht="22.5" customHeight="1">
      <c r="A130" s="36" t="s">
        <v>94</v>
      </c>
      <c r="B130" s="36"/>
      <c r="C130" s="168"/>
      <c r="D130" s="169"/>
      <c r="E130" s="28">
        <f>AB130</f>
        <v>0</v>
      </c>
      <c r="F130" s="32">
        <f>(G130+H130+I130+J130)*15</f>
        <v>0</v>
      </c>
      <c r="G130" s="170"/>
      <c r="H130" s="170"/>
      <c r="I130" s="170"/>
      <c r="J130" s="170"/>
      <c r="K130" s="170"/>
      <c r="L130" s="171"/>
      <c r="M130" s="154">
        <f t="shared" si="95"/>
      </c>
      <c r="N130" s="138">
        <f>SUM(O131:Q131)</f>
        <v>0</v>
      </c>
      <c r="O130" s="97">
        <f>T130</f>
        <v>0</v>
      </c>
      <c r="P130" s="97">
        <f>IF(L130="кп",60,IF(L130="кр",40,IF(L130="кз",20,IF(L130="р",10,0))))</f>
        <v>0</v>
      </c>
      <c r="Q130" s="97">
        <f>Y130</f>
        <v>0</v>
      </c>
      <c r="R130" s="100"/>
      <c r="S130" s="97">
        <f>F130*$S$113/$F$134</f>
        <v>0</v>
      </c>
      <c r="T130" s="139">
        <f>INT(S130+0.5)</f>
        <v>0</v>
      </c>
      <c r="U130" s="179">
        <f>SUM(G130:J130)</f>
        <v>0</v>
      </c>
      <c r="V130" s="97">
        <f>IF(K130="то",2,IF(K130="и",3,IF(K130="к",1,0)))</f>
        <v>0</v>
      </c>
      <c r="W130" s="145">
        <f>U130*V130</f>
        <v>0</v>
      </c>
      <c r="X130" s="154">
        <f>$X$113*W130/$W$134</f>
        <v>0</v>
      </c>
      <c r="Y130" s="139">
        <f>INT(X130+0.5)</f>
        <v>0</v>
      </c>
      <c r="Z130" s="180">
        <f>F130+N130</f>
        <v>0</v>
      </c>
      <c r="AA130" s="181">
        <f>$AA$113*Z130/$Z$134</f>
        <v>0</v>
      </c>
      <c r="AB130" s="28">
        <f t="shared" si="96"/>
        <v>0</v>
      </c>
      <c r="AD130" s="143"/>
    </row>
    <row r="131" spans="1:30" s="102" customFormat="1" ht="22.5" customHeight="1">
      <c r="A131" s="36" t="s">
        <v>95</v>
      </c>
      <c r="B131" s="36"/>
      <c r="C131" s="168"/>
      <c r="D131" s="169"/>
      <c r="E131" s="28">
        <f>AB131</f>
        <v>0</v>
      </c>
      <c r="F131" s="32">
        <f>(G131+H131+I131+J131)*15</f>
        <v>0</v>
      </c>
      <c r="G131" s="170"/>
      <c r="H131" s="170"/>
      <c r="I131" s="170"/>
      <c r="J131" s="170"/>
      <c r="K131" s="170"/>
      <c r="L131" s="171"/>
      <c r="M131" s="154">
        <f t="shared" si="95"/>
      </c>
      <c r="N131" s="138">
        <f>SUM(O131:Q131)</f>
        <v>0</v>
      </c>
      <c r="O131" s="97">
        <f>T131</f>
        <v>0</v>
      </c>
      <c r="P131" s="97">
        <f>IF(L131="кп",60,IF(L131="кр",40,IF(L131="кз",20,IF(L131="р",10,0))))</f>
        <v>0</v>
      </c>
      <c r="Q131" s="97">
        <f>Y131</f>
        <v>0</v>
      </c>
      <c r="R131" s="100"/>
      <c r="S131" s="97">
        <f>F131*$S$113/$F$134</f>
        <v>0</v>
      </c>
      <c r="T131" s="139">
        <f>INT(S131+0.5)</f>
        <v>0</v>
      </c>
      <c r="U131" s="179">
        <f>SUM(G131:J131)</f>
        <v>0</v>
      </c>
      <c r="V131" s="97">
        <f>IF(K131="то",2,IF(K131="и",3,IF(K131="к",1,0)))</f>
        <v>0</v>
      </c>
      <c r="W131" s="145">
        <f>U131*V131</f>
        <v>0</v>
      </c>
      <c r="X131" s="154">
        <f>$X$113*W131/$W$134</f>
        <v>0</v>
      </c>
      <c r="Y131" s="139">
        <f>INT(X131+0.5)</f>
        <v>0</v>
      </c>
      <c r="Z131" s="180">
        <f>F131+N131</f>
        <v>0</v>
      </c>
      <c r="AA131" s="181">
        <f>$AA$113*Z131/$Z$134</f>
        <v>0</v>
      </c>
      <c r="AB131" s="28">
        <f t="shared" si="96"/>
        <v>0</v>
      </c>
      <c r="AD131" s="143"/>
    </row>
    <row r="132" spans="1:30" s="102" customFormat="1" ht="22.5" customHeight="1">
      <c r="A132" s="36" t="s">
        <v>96</v>
      </c>
      <c r="B132" s="36"/>
      <c r="C132" s="168"/>
      <c r="D132" s="169"/>
      <c r="E132" s="28">
        <f>AB132</f>
        <v>0</v>
      </c>
      <c r="F132" s="32">
        <f>(G132+H132+I132+J132)*15</f>
        <v>0</v>
      </c>
      <c r="G132" s="170"/>
      <c r="H132" s="170"/>
      <c r="I132" s="170"/>
      <c r="J132" s="170"/>
      <c r="K132" s="170"/>
      <c r="L132" s="171"/>
      <c r="M132" s="154">
        <f t="shared" si="95"/>
      </c>
      <c r="N132" s="138">
        <f>SUM(O132:Q132)</f>
        <v>0</v>
      </c>
      <c r="O132" s="97">
        <f>T132</f>
        <v>0</v>
      </c>
      <c r="P132" s="97">
        <f>IF(L132="кп",60,IF(L132="кр",40,IF(L132="кз",20,IF(L132="р",10,0))))</f>
        <v>0</v>
      </c>
      <c r="Q132" s="97">
        <f>Y132</f>
        <v>0</v>
      </c>
      <c r="R132" s="100"/>
      <c r="S132" s="97">
        <f>F132*$S$113/$F$134</f>
        <v>0</v>
      </c>
      <c r="T132" s="139">
        <f>INT(S132+0.5)</f>
        <v>0</v>
      </c>
      <c r="U132" s="179">
        <f>SUM(G132:J132)</f>
        <v>0</v>
      </c>
      <c r="V132" s="97">
        <f>IF(K132="то",2,IF(K132="и",3,IF(K132="к",1,0)))</f>
        <v>0</v>
      </c>
      <c r="W132" s="145">
        <f>U132*V132</f>
        <v>0</v>
      </c>
      <c r="X132" s="154">
        <f>$X$113*W132/$W$134</f>
        <v>0</v>
      </c>
      <c r="Y132" s="139">
        <f>INT(X132+0.5)</f>
        <v>0</v>
      </c>
      <c r="Z132" s="180">
        <f>F132+N132</f>
        <v>0</v>
      </c>
      <c r="AA132" s="181">
        <f>$AA$113*Z132/$Z$134</f>
        <v>0</v>
      </c>
      <c r="AB132" s="28">
        <f t="shared" si="96"/>
        <v>0</v>
      </c>
      <c r="AD132" s="143"/>
    </row>
    <row r="133" spans="1:30" s="102" customFormat="1" ht="22.5" customHeight="1">
      <c r="A133" s="36" t="s">
        <v>116</v>
      </c>
      <c r="B133" s="36"/>
      <c r="C133" s="168"/>
      <c r="D133" s="169"/>
      <c r="E133" s="28">
        <f>AB133</f>
        <v>0</v>
      </c>
      <c r="F133" s="32">
        <f>(G133+H133+I133+J133)*15</f>
        <v>0</v>
      </c>
      <c r="G133" s="170"/>
      <c r="H133" s="170"/>
      <c r="I133" s="170"/>
      <c r="J133" s="170"/>
      <c r="K133" s="170"/>
      <c r="L133" s="171"/>
      <c r="M133" s="154">
        <f t="shared" si="95"/>
      </c>
      <c r="N133" s="138">
        <f>SUM(O133:Q133)</f>
        <v>0</v>
      </c>
      <c r="O133" s="97">
        <f>T133</f>
        <v>0</v>
      </c>
      <c r="P133" s="97">
        <f>IF(L133="кп",60,IF(L133="кр",40,IF(L133="кз",20,IF(L133="р",10,0))))</f>
        <v>0</v>
      </c>
      <c r="Q133" s="97">
        <f>Y133</f>
        <v>0</v>
      </c>
      <c r="R133" s="100"/>
      <c r="S133" s="97">
        <f>F133*$S$113/$F$134</f>
        <v>0</v>
      </c>
      <c r="T133" s="139">
        <f>INT(S133+0.5)</f>
        <v>0</v>
      </c>
      <c r="U133" s="179">
        <f>SUM(G133:J133)</f>
        <v>0</v>
      </c>
      <c r="V133" s="97">
        <f>IF(K133="то",2,IF(K133="и",3,IF(K133="к",1,0)))</f>
        <v>0</v>
      </c>
      <c r="W133" s="145">
        <f>U133*V133</f>
        <v>0</v>
      </c>
      <c r="X133" s="154">
        <f>$X$113*W133/$W$134</f>
        <v>0</v>
      </c>
      <c r="Y133" s="139">
        <f>INT(X133+0.5)</f>
        <v>0</v>
      </c>
      <c r="Z133" s="180">
        <f>F133+N133</f>
        <v>0</v>
      </c>
      <c r="AA133" s="181">
        <f>$AA$113*Z133/$Z$134</f>
        <v>0</v>
      </c>
      <c r="AB133" s="28">
        <f t="shared" si="96"/>
        <v>0</v>
      </c>
      <c r="AD133" s="143"/>
    </row>
    <row r="134" spans="1:28" s="101" customFormat="1" ht="43.5" customHeight="1">
      <c r="A134" s="423" t="s">
        <v>63</v>
      </c>
      <c r="B134" s="423"/>
      <c r="C134" s="423"/>
      <c r="D134" s="423"/>
      <c r="E134" s="253">
        <f aca="true" t="shared" si="97" ref="E134:J134">SUM(E114:E123)+E129</f>
        <v>30</v>
      </c>
      <c r="F134" s="254">
        <f t="shared" si="97"/>
        <v>330</v>
      </c>
      <c r="G134" s="253">
        <f t="shared" si="97"/>
        <v>12</v>
      </c>
      <c r="H134" s="253">
        <f t="shared" si="97"/>
        <v>0</v>
      </c>
      <c r="I134" s="253">
        <f t="shared" si="97"/>
        <v>0</v>
      </c>
      <c r="J134" s="253">
        <f t="shared" si="97"/>
        <v>10</v>
      </c>
      <c r="K134" s="255" t="s">
        <v>198</v>
      </c>
      <c r="L134" s="255" t="s">
        <v>207</v>
      </c>
      <c r="M134" s="256">
        <f>SUM(M114:M123,M129)</f>
        <v>6</v>
      </c>
      <c r="N134" s="257">
        <f>800-F134</f>
        <v>470</v>
      </c>
      <c r="O134" s="258">
        <f>800-F134-P134-Q134</f>
        <v>150</v>
      </c>
      <c r="P134" s="257">
        <f>SUM(P114:P123)+P129</f>
        <v>120</v>
      </c>
      <c r="Q134" s="257">
        <f>SUM(Q114:Q123)+Q129</f>
        <v>200</v>
      </c>
      <c r="R134" s="100"/>
      <c r="S134" s="257">
        <f aca="true" t="shared" si="98" ref="S134:AB134">SUM(S114:S123)+S129</f>
        <v>150</v>
      </c>
      <c r="T134" s="257">
        <f t="shared" si="98"/>
        <v>150</v>
      </c>
      <c r="U134" s="259">
        <f t="shared" si="98"/>
        <v>22</v>
      </c>
      <c r="V134" s="253">
        <f t="shared" si="98"/>
        <v>14</v>
      </c>
      <c r="W134" s="253">
        <f t="shared" si="98"/>
        <v>63</v>
      </c>
      <c r="X134" s="259">
        <f t="shared" si="98"/>
        <v>200</v>
      </c>
      <c r="Y134" s="258">
        <f t="shared" si="98"/>
        <v>200</v>
      </c>
      <c r="Z134" s="258">
        <f t="shared" si="98"/>
        <v>800</v>
      </c>
      <c r="AA134" s="258">
        <f t="shared" si="98"/>
        <v>30</v>
      </c>
      <c r="AB134" s="258">
        <f t="shared" si="98"/>
        <v>30</v>
      </c>
    </row>
    <row r="135" spans="1:28" ht="18" customHeight="1">
      <c r="A135" s="240"/>
      <c r="B135" s="240"/>
      <c r="C135" s="240"/>
      <c r="D135" s="240"/>
      <c r="E135" s="240"/>
      <c r="F135" s="240"/>
      <c r="G135" s="240"/>
      <c r="H135" s="240"/>
      <c r="I135" s="240"/>
      <c r="J135" s="240"/>
      <c r="K135" s="240"/>
      <c r="L135" s="240"/>
      <c r="M135" s="260"/>
      <c r="N135" s="260"/>
      <c r="O135" s="260"/>
      <c r="P135" s="260"/>
      <c r="Q135" s="260"/>
      <c r="R135" s="261"/>
      <c r="S135" s="238"/>
      <c r="T135" s="238"/>
      <c r="U135" s="238"/>
      <c r="V135" s="238"/>
      <c r="W135" s="239"/>
      <c r="X135" s="262"/>
      <c r="Y135" s="262"/>
      <c r="Z135" s="239"/>
      <c r="AA135" s="239"/>
      <c r="AB135" s="238"/>
    </row>
    <row r="136" spans="1:28" ht="18" customHeight="1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S136" s="184"/>
      <c r="T136" s="184"/>
      <c r="U136" s="184"/>
      <c r="V136" s="184"/>
      <c r="W136" s="185"/>
      <c r="X136" s="186"/>
      <c r="Y136" s="186"/>
      <c r="Z136" s="185"/>
      <c r="AA136" s="185"/>
      <c r="AB136" s="184"/>
    </row>
    <row r="137" spans="1:28" s="96" customFormat="1" ht="13.5">
      <c r="A137" s="31" t="s">
        <v>23</v>
      </c>
      <c r="B137" s="41" t="s">
        <v>23</v>
      </c>
      <c r="C137" s="41" t="s">
        <v>23</v>
      </c>
      <c r="D137" s="43" t="s">
        <v>64</v>
      </c>
      <c r="E137" s="31" t="s">
        <v>23</v>
      </c>
      <c r="F137" s="31"/>
      <c r="G137" s="31"/>
      <c r="H137" s="31"/>
      <c r="I137" s="31"/>
      <c r="J137" s="31"/>
      <c r="K137" s="31"/>
      <c r="L137" s="31"/>
      <c r="M137" s="94"/>
      <c r="N137" s="91"/>
      <c r="O137" s="91"/>
      <c r="P137" s="91"/>
      <c r="Q137" s="91"/>
      <c r="R137" s="95"/>
      <c r="S137" s="91"/>
      <c r="T137" s="159"/>
      <c r="U137" s="160"/>
      <c r="V137" s="91"/>
      <c r="W137" s="150"/>
      <c r="X137" s="94"/>
      <c r="Y137" s="161"/>
      <c r="Z137" s="178"/>
      <c r="AA137" s="150"/>
      <c r="AB137" s="91"/>
    </row>
    <row r="138" spans="1:28" s="141" customFormat="1" ht="13.5">
      <c r="A138" s="31"/>
      <c r="B138" s="41"/>
      <c r="C138" s="41"/>
      <c r="D138" s="45" t="s">
        <v>42</v>
      </c>
      <c r="E138" s="31"/>
      <c r="F138" s="31"/>
      <c r="G138" s="31"/>
      <c r="H138" s="31"/>
      <c r="I138" s="31"/>
      <c r="J138" s="31"/>
      <c r="K138" s="31"/>
      <c r="L138" s="31"/>
      <c r="M138" s="94"/>
      <c r="N138" s="138"/>
      <c r="O138" s="139"/>
      <c r="P138" s="91"/>
      <c r="Q138" s="91"/>
      <c r="R138" s="95"/>
      <c r="S138" s="174">
        <f>O159</f>
        <v>165</v>
      </c>
      <c r="T138" s="175"/>
      <c r="U138" s="160"/>
      <c r="V138" s="97"/>
      <c r="W138" s="150"/>
      <c r="X138" s="176">
        <v>200</v>
      </c>
      <c r="Y138" s="177"/>
      <c r="Z138" s="178"/>
      <c r="AA138" s="174">
        <v>30</v>
      </c>
      <c r="AB138" s="91"/>
    </row>
    <row r="139" spans="1:30" s="101" customFormat="1" ht="22.5" customHeight="1">
      <c r="A139" s="30">
        <v>1</v>
      </c>
      <c r="B139" s="36"/>
      <c r="C139" s="166">
        <v>37</v>
      </c>
      <c r="D139" s="167" t="s">
        <v>208</v>
      </c>
      <c r="E139" s="28">
        <f aca="true" t="shared" si="99" ref="E139:E146">AB139</f>
        <v>3</v>
      </c>
      <c r="F139" s="32">
        <f aca="true" t="shared" si="100" ref="F139:F146">(G139+H139+I139+J139)*15</f>
        <v>45</v>
      </c>
      <c r="G139" s="166">
        <v>2</v>
      </c>
      <c r="H139" s="166">
        <v>1</v>
      </c>
      <c r="I139" s="166"/>
      <c r="J139" s="166"/>
      <c r="K139" s="166" t="s">
        <v>46</v>
      </c>
      <c r="L139" s="166" t="s">
        <v>178</v>
      </c>
      <c r="M139" s="154">
        <f>IF(L139="кп",3,IF(L139="кр",2,IF(L139="кз",1,IF(L139="р",0.5,""))))</f>
      </c>
      <c r="N139" s="138">
        <f aca="true" t="shared" si="101" ref="N139:N146">SUM(O139:Q139)</f>
        <v>45</v>
      </c>
      <c r="O139" s="97">
        <f aca="true" t="shared" si="102" ref="O139:O146">T139</f>
        <v>24</v>
      </c>
      <c r="P139" s="97">
        <f aca="true" t="shared" si="103" ref="P139:P146">IF(L139="кп",60,IF(L139="кр",40,IF(L139="кз",20,IF(L139="р",10,0))))</f>
        <v>0</v>
      </c>
      <c r="Q139" s="97">
        <f aca="true" t="shared" si="104" ref="Q139:Q146">Y139</f>
        <v>21</v>
      </c>
      <c r="R139" s="100"/>
      <c r="S139" s="97">
        <f aca="true" t="shared" si="105" ref="S139:S146">F139*$S$138/$F$159</f>
        <v>23.571428571428573</v>
      </c>
      <c r="T139" s="139">
        <f aca="true" t="shared" si="106" ref="T139:T146">INT(S139+0.5)</f>
        <v>24</v>
      </c>
      <c r="U139" s="179">
        <f aca="true" t="shared" si="107" ref="U139:U146">SUM(G139:J139)</f>
        <v>3</v>
      </c>
      <c r="V139" s="97">
        <f aca="true" t="shared" si="108" ref="V139:V146">IF(K139="то",2,IF(K139="и",3,IF(K139="к",1,0)))</f>
        <v>2</v>
      </c>
      <c r="W139" s="145">
        <f aca="true" t="shared" si="109" ref="W139:W146">U139*V139</f>
        <v>6</v>
      </c>
      <c r="X139" s="154">
        <f aca="true" t="shared" si="110" ref="X139:X146">$X$138*W139/$W$159</f>
        <v>20.689655172413794</v>
      </c>
      <c r="Y139" s="139">
        <f aca="true" t="shared" si="111" ref="Y139:Y146">INT(X139+0.5)</f>
        <v>21</v>
      </c>
      <c r="Z139" s="180">
        <f aca="true" t="shared" si="112" ref="Z139:Z146">F139+N139</f>
        <v>90</v>
      </c>
      <c r="AA139" s="181">
        <f aca="true" t="shared" si="113" ref="AA139:AA146">$AA$138*Z139/$Z$159</f>
        <v>3.375</v>
      </c>
      <c r="AB139" s="28">
        <f aca="true" t="shared" si="114" ref="AB139:AB146">INT(AA139+0.5)</f>
        <v>3</v>
      </c>
      <c r="AD139" s="142"/>
    </row>
    <row r="140" spans="1:30" s="101" customFormat="1" ht="22.5" customHeight="1">
      <c r="A140" s="30">
        <v>2</v>
      </c>
      <c r="B140" s="36"/>
      <c r="C140" s="166">
        <v>3</v>
      </c>
      <c r="D140" s="167" t="s">
        <v>209</v>
      </c>
      <c r="E140" s="28">
        <f t="shared" si="99"/>
        <v>6</v>
      </c>
      <c r="F140" s="32">
        <f t="shared" si="100"/>
        <v>60</v>
      </c>
      <c r="G140" s="166">
        <v>2</v>
      </c>
      <c r="H140" s="166"/>
      <c r="I140" s="166"/>
      <c r="J140" s="166">
        <v>2</v>
      </c>
      <c r="K140" s="166" t="s">
        <v>44</v>
      </c>
      <c r="L140" s="166" t="s">
        <v>45</v>
      </c>
      <c r="M140" s="154">
        <f>IF(L140="кп",3,IF(L140="кр",2,IF(L140="кз",1,IF(L140="р",0.5,""))))</f>
        <v>1</v>
      </c>
      <c r="N140" s="138">
        <f t="shared" si="101"/>
        <v>92</v>
      </c>
      <c r="O140" s="97">
        <f t="shared" si="102"/>
        <v>31</v>
      </c>
      <c r="P140" s="97">
        <f t="shared" si="103"/>
        <v>20</v>
      </c>
      <c r="Q140" s="97">
        <f t="shared" si="104"/>
        <v>41</v>
      </c>
      <c r="R140" s="100"/>
      <c r="S140" s="97">
        <f t="shared" si="105"/>
        <v>31.428571428571427</v>
      </c>
      <c r="T140" s="139">
        <f t="shared" si="106"/>
        <v>31</v>
      </c>
      <c r="U140" s="179">
        <f t="shared" si="107"/>
        <v>4</v>
      </c>
      <c r="V140" s="97">
        <f t="shared" si="108"/>
        <v>3</v>
      </c>
      <c r="W140" s="145">
        <f t="shared" si="109"/>
        <v>12</v>
      </c>
      <c r="X140" s="154">
        <f t="shared" si="110"/>
        <v>41.37931034482759</v>
      </c>
      <c r="Y140" s="139">
        <f t="shared" si="111"/>
        <v>41</v>
      </c>
      <c r="Z140" s="180">
        <f t="shared" si="112"/>
        <v>152</v>
      </c>
      <c r="AA140" s="181">
        <f t="shared" si="113"/>
        <v>5.7</v>
      </c>
      <c r="AB140" s="28">
        <f t="shared" si="114"/>
        <v>6</v>
      </c>
      <c r="AD140" s="142"/>
    </row>
    <row r="141" spans="1:30" s="101" customFormat="1" ht="32.25" customHeight="1">
      <c r="A141" s="30">
        <v>3</v>
      </c>
      <c r="B141" s="36"/>
      <c r="C141" s="166">
        <v>3</v>
      </c>
      <c r="D141" s="167" t="s">
        <v>210</v>
      </c>
      <c r="E141" s="28">
        <f t="shared" si="99"/>
        <v>6</v>
      </c>
      <c r="F141" s="32">
        <f t="shared" si="100"/>
        <v>60</v>
      </c>
      <c r="G141" s="166">
        <v>2</v>
      </c>
      <c r="H141" s="166"/>
      <c r="I141" s="166"/>
      <c r="J141" s="166">
        <v>2</v>
      </c>
      <c r="K141" s="166" t="s">
        <v>44</v>
      </c>
      <c r="L141" s="166" t="s">
        <v>45</v>
      </c>
      <c r="M141" s="154">
        <f aca="true" t="shared" si="115" ref="M141:M158">IF(L141="кп",3,IF(L141="кр",2,IF(L141="кз",1,IF(L141="р",0.5,""))))</f>
        <v>1</v>
      </c>
      <c r="N141" s="138">
        <f t="shared" si="101"/>
        <v>92</v>
      </c>
      <c r="O141" s="97">
        <f t="shared" si="102"/>
        <v>31</v>
      </c>
      <c r="P141" s="97">
        <f t="shared" si="103"/>
        <v>20</v>
      </c>
      <c r="Q141" s="97">
        <f t="shared" si="104"/>
        <v>41</v>
      </c>
      <c r="R141" s="100"/>
      <c r="S141" s="97">
        <f t="shared" si="105"/>
        <v>31.428571428571427</v>
      </c>
      <c r="T141" s="139">
        <f t="shared" si="106"/>
        <v>31</v>
      </c>
      <c r="U141" s="179">
        <f t="shared" si="107"/>
        <v>4</v>
      </c>
      <c r="V141" s="97">
        <f t="shared" si="108"/>
        <v>3</v>
      </c>
      <c r="W141" s="145">
        <f t="shared" si="109"/>
        <v>12</v>
      </c>
      <c r="X141" s="154">
        <f t="shared" si="110"/>
        <v>41.37931034482759</v>
      </c>
      <c r="Y141" s="139">
        <f t="shared" si="111"/>
        <v>41</v>
      </c>
      <c r="Z141" s="180">
        <f t="shared" si="112"/>
        <v>152</v>
      </c>
      <c r="AA141" s="181">
        <f t="shared" si="113"/>
        <v>5.7</v>
      </c>
      <c r="AB141" s="28">
        <f t="shared" si="114"/>
        <v>6</v>
      </c>
      <c r="AD141" s="143"/>
    </row>
    <row r="142" spans="1:30" s="101" customFormat="1" ht="24" customHeight="1">
      <c r="A142" s="30">
        <v>4</v>
      </c>
      <c r="B142" s="36"/>
      <c r="C142" s="166">
        <v>3</v>
      </c>
      <c r="D142" s="167" t="s">
        <v>211</v>
      </c>
      <c r="E142" s="28">
        <f t="shared" si="99"/>
        <v>8</v>
      </c>
      <c r="F142" s="32">
        <f t="shared" si="100"/>
        <v>75</v>
      </c>
      <c r="G142" s="166">
        <v>2</v>
      </c>
      <c r="H142" s="166"/>
      <c r="I142" s="166"/>
      <c r="J142" s="166">
        <v>3</v>
      </c>
      <c r="K142" s="166" t="s">
        <v>44</v>
      </c>
      <c r="L142" s="166" t="s">
        <v>206</v>
      </c>
      <c r="M142" s="154">
        <f>IF(L142="кп",3,IF(L142="кр",2,IF(L142="кз",1,IF(L142="р",0.5,""))))</f>
        <v>3</v>
      </c>
      <c r="N142" s="138">
        <f t="shared" si="101"/>
        <v>151</v>
      </c>
      <c r="O142" s="97">
        <f t="shared" si="102"/>
        <v>39</v>
      </c>
      <c r="P142" s="97">
        <f t="shared" si="103"/>
        <v>60</v>
      </c>
      <c r="Q142" s="97">
        <f t="shared" si="104"/>
        <v>52</v>
      </c>
      <c r="R142" s="100"/>
      <c r="S142" s="97">
        <f t="shared" si="105"/>
        <v>39.285714285714285</v>
      </c>
      <c r="T142" s="139">
        <f t="shared" si="106"/>
        <v>39</v>
      </c>
      <c r="U142" s="179">
        <f t="shared" si="107"/>
        <v>5</v>
      </c>
      <c r="V142" s="97">
        <f t="shared" si="108"/>
        <v>3</v>
      </c>
      <c r="W142" s="145">
        <f t="shared" si="109"/>
        <v>15</v>
      </c>
      <c r="X142" s="154">
        <f t="shared" si="110"/>
        <v>51.724137931034484</v>
      </c>
      <c r="Y142" s="139">
        <f t="shared" si="111"/>
        <v>52</v>
      </c>
      <c r="Z142" s="180">
        <f t="shared" si="112"/>
        <v>226</v>
      </c>
      <c r="AA142" s="181">
        <f t="shared" si="113"/>
        <v>8.475</v>
      </c>
      <c r="AB142" s="28">
        <f t="shared" si="114"/>
        <v>8</v>
      </c>
      <c r="AD142" s="143"/>
    </row>
    <row r="143" spans="1:30" s="101" customFormat="1" ht="24" customHeight="1">
      <c r="A143" s="97">
        <v>5</v>
      </c>
      <c r="B143" s="36"/>
      <c r="C143" s="166">
        <v>2</v>
      </c>
      <c r="D143" s="167" t="s">
        <v>212</v>
      </c>
      <c r="E143" s="28">
        <f t="shared" si="99"/>
        <v>3</v>
      </c>
      <c r="F143" s="32">
        <f t="shared" si="100"/>
        <v>30</v>
      </c>
      <c r="G143" s="166">
        <v>1</v>
      </c>
      <c r="H143" s="166"/>
      <c r="I143" s="166"/>
      <c r="J143" s="166">
        <v>1</v>
      </c>
      <c r="K143" s="166" t="s">
        <v>46</v>
      </c>
      <c r="L143" s="166" t="s">
        <v>45</v>
      </c>
      <c r="M143" s="154">
        <f>IF(L143="кп",3,IF(L143="кр",2,IF(L143="кз",1,IF(L143="р",0.5,""))))</f>
        <v>1</v>
      </c>
      <c r="N143" s="138">
        <f t="shared" si="101"/>
        <v>50</v>
      </c>
      <c r="O143" s="97">
        <f t="shared" si="102"/>
        <v>16</v>
      </c>
      <c r="P143" s="97">
        <f t="shared" si="103"/>
        <v>20</v>
      </c>
      <c r="Q143" s="97">
        <f t="shared" si="104"/>
        <v>14</v>
      </c>
      <c r="R143" s="100"/>
      <c r="S143" s="97">
        <f t="shared" si="105"/>
        <v>15.714285714285714</v>
      </c>
      <c r="T143" s="139">
        <f t="shared" si="106"/>
        <v>16</v>
      </c>
      <c r="U143" s="179">
        <f t="shared" si="107"/>
        <v>2</v>
      </c>
      <c r="V143" s="97">
        <f t="shared" si="108"/>
        <v>2</v>
      </c>
      <c r="W143" s="145">
        <f t="shared" si="109"/>
        <v>4</v>
      </c>
      <c r="X143" s="154">
        <f t="shared" si="110"/>
        <v>13.793103448275861</v>
      </c>
      <c r="Y143" s="139">
        <f t="shared" si="111"/>
        <v>14</v>
      </c>
      <c r="Z143" s="180">
        <f t="shared" si="112"/>
        <v>80</v>
      </c>
      <c r="AA143" s="181">
        <f t="shared" si="113"/>
        <v>3</v>
      </c>
      <c r="AB143" s="28">
        <f t="shared" si="114"/>
        <v>3</v>
      </c>
      <c r="AD143" s="143"/>
    </row>
    <row r="144" spans="1:30" s="101" customFormat="1" ht="27">
      <c r="A144" s="97">
        <v>6</v>
      </c>
      <c r="B144" s="36"/>
      <c r="C144" s="166" t="s">
        <v>213</v>
      </c>
      <c r="D144" s="167" t="s">
        <v>214</v>
      </c>
      <c r="E144" s="28">
        <f t="shared" si="99"/>
        <v>4</v>
      </c>
      <c r="F144" s="32">
        <f t="shared" si="100"/>
        <v>45</v>
      </c>
      <c r="G144" s="166">
        <v>2</v>
      </c>
      <c r="H144" s="166"/>
      <c r="I144" s="166"/>
      <c r="J144" s="166">
        <v>1</v>
      </c>
      <c r="K144" s="166" t="s">
        <v>44</v>
      </c>
      <c r="L144" s="166"/>
      <c r="M144" s="154">
        <f>IF(L144="кп",3,IF(L144="кр",2,IF(L144="кз",1,IF(L144="р",0.5,""))))</f>
      </c>
      <c r="N144" s="138">
        <f t="shared" si="101"/>
        <v>55</v>
      </c>
      <c r="O144" s="97">
        <f t="shared" si="102"/>
        <v>24</v>
      </c>
      <c r="P144" s="97">
        <f t="shared" si="103"/>
        <v>0</v>
      </c>
      <c r="Q144" s="97">
        <f t="shared" si="104"/>
        <v>31</v>
      </c>
      <c r="R144" s="100"/>
      <c r="S144" s="97">
        <f t="shared" si="105"/>
        <v>23.571428571428573</v>
      </c>
      <c r="T144" s="139">
        <f t="shared" si="106"/>
        <v>24</v>
      </c>
      <c r="U144" s="179">
        <f t="shared" si="107"/>
        <v>3</v>
      </c>
      <c r="V144" s="97">
        <f t="shared" si="108"/>
        <v>3</v>
      </c>
      <c r="W144" s="145">
        <f t="shared" si="109"/>
        <v>9</v>
      </c>
      <c r="X144" s="154">
        <f t="shared" si="110"/>
        <v>31.03448275862069</v>
      </c>
      <c r="Y144" s="139">
        <f t="shared" si="111"/>
        <v>31</v>
      </c>
      <c r="Z144" s="180">
        <f t="shared" si="112"/>
        <v>100</v>
      </c>
      <c r="AA144" s="181">
        <f t="shared" si="113"/>
        <v>3.75</v>
      </c>
      <c r="AB144" s="28">
        <f t="shared" si="114"/>
        <v>4</v>
      </c>
      <c r="AD144" s="143"/>
    </row>
    <row r="145" spans="1:30" s="101" customFormat="1" ht="24" customHeight="1">
      <c r="A145" s="97">
        <v>7</v>
      </c>
      <c r="B145" s="36"/>
      <c r="C145" s="166"/>
      <c r="D145" s="167"/>
      <c r="E145" s="28">
        <f t="shared" si="99"/>
        <v>0</v>
      </c>
      <c r="F145" s="32">
        <f t="shared" si="100"/>
        <v>0</v>
      </c>
      <c r="G145" s="166"/>
      <c r="H145" s="166"/>
      <c r="I145" s="166"/>
      <c r="J145" s="166"/>
      <c r="K145" s="166"/>
      <c r="L145" s="166"/>
      <c r="M145" s="154">
        <f>IF(L145="кп",3,IF(L145="кр",2,IF(L145="кз",1,IF(L145="р",0.5,""))))</f>
      </c>
      <c r="N145" s="138">
        <f t="shared" si="101"/>
        <v>0</v>
      </c>
      <c r="O145" s="97">
        <f t="shared" si="102"/>
        <v>0</v>
      </c>
      <c r="P145" s="97">
        <f t="shared" si="103"/>
        <v>0</v>
      </c>
      <c r="Q145" s="97">
        <f t="shared" si="104"/>
        <v>0</v>
      </c>
      <c r="R145" s="100"/>
      <c r="S145" s="97">
        <f t="shared" si="105"/>
        <v>0</v>
      </c>
      <c r="T145" s="139">
        <f t="shared" si="106"/>
        <v>0</v>
      </c>
      <c r="U145" s="179">
        <f t="shared" si="107"/>
        <v>0</v>
      </c>
      <c r="V145" s="97">
        <f t="shared" si="108"/>
        <v>0</v>
      </c>
      <c r="W145" s="145">
        <f t="shared" si="109"/>
        <v>0</v>
      </c>
      <c r="X145" s="154">
        <f t="shared" si="110"/>
        <v>0</v>
      </c>
      <c r="Y145" s="139">
        <f t="shared" si="111"/>
        <v>0</v>
      </c>
      <c r="Z145" s="180">
        <f t="shared" si="112"/>
        <v>0</v>
      </c>
      <c r="AA145" s="181">
        <f t="shared" si="113"/>
        <v>0</v>
      </c>
      <c r="AB145" s="28">
        <f t="shared" si="114"/>
        <v>0</v>
      </c>
      <c r="AD145" s="143"/>
    </row>
    <row r="146" spans="1:30" s="101" customFormat="1" ht="24" customHeight="1">
      <c r="A146" s="97">
        <v>8</v>
      </c>
      <c r="B146" s="36"/>
      <c r="C146" s="166"/>
      <c r="D146" s="167"/>
      <c r="E146" s="28">
        <f t="shared" si="99"/>
        <v>0</v>
      </c>
      <c r="F146" s="32">
        <f t="shared" si="100"/>
        <v>0</v>
      </c>
      <c r="G146" s="166"/>
      <c r="H146" s="166"/>
      <c r="I146" s="166"/>
      <c r="J146" s="166"/>
      <c r="K146" s="166"/>
      <c r="L146" s="166"/>
      <c r="M146" s="154">
        <f>IF(L146="кп",3,IF(L146="кр",2,IF(L146="кз",1,IF(L146="р",0.5,""))))</f>
      </c>
      <c r="N146" s="138">
        <f t="shared" si="101"/>
        <v>0</v>
      </c>
      <c r="O146" s="97">
        <f t="shared" si="102"/>
        <v>0</v>
      </c>
      <c r="P146" s="97">
        <f t="shared" si="103"/>
        <v>0</v>
      </c>
      <c r="Q146" s="97">
        <f t="shared" si="104"/>
        <v>0</v>
      </c>
      <c r="R146" s="100"/>
      <c r="S146" s="97">
        <f t="shared" si="105"/>
        <v>0</v>
      </c>
      <c r="T146" s="139">
        <f t="shared" si="106"/>
        <v>0</v>
      </c>
      <c r="U146" s="179">
        <f t="shared" si="107"/>
        <v>0</v>
      </c>
      <c r="V146" s="97">
        <f t="shared" si="108"/>
        <v>0</v>
      </c>
      <c r="W146" s="145">
        <f t="shared" si="109"/>
        <v>0</v>
      </c>
      <c r="X146" s="154">
        <f t="shared" si="110"/>
        <v>0</v>
      </c>
      <c r="Y146" s="139">
        <f t="shared" si="111"/>
        <v>0</v>
      </c>
      <c r="Z146" s="180">
        <f t="shared" si="112"/>
        <v>0</v>
      </c>
      <c r="AA146" s="181">
        <f t="shared" si="113"/>
        <v>0</v>
      </c>
      <c r="AB146" s="28">
        <f t="shared" si="114"/>
        <v>0</v>
      </c>
      <c r="AD146" s="143"/>
    </row>
    <row r="147" spans="1:30" s="101" customFormat="1" ht="22.5" customHeight="1">
      <c r="A147" s="30"/>
      <c r="B147" s="36"/>
      <c r="C147" s="36"/>
      <c r="D147" s="46" t="s">
        <v>48</v>
      </c>
      <c r="E147" s="28"/>
      <c r="F147" s="30"/>
      <c r="G147" s="30"/>
      <c r="H147" s="30"/>
      <c r="I147" s="30"/>
      <c r="J147" s="30"/>
      <c r="K147" s="30"/>
      <c r="L147" s="30"/>
      <c r="M147" s="99">
        <f t="shared" si="115"/>
      </c>
      <c r="N147" s="145"/>
      <c r="O147" s="139"/>
      <c r="P147" s="140"/>
      <c r="Q147" s="99"/>
      <c r="R147" s="100"/>
      <c r="S147" s="97"/>
      <c r="T147" s="139"/>
      <c r="U147" s="179"/>
      <c r="V147" s="97"/>
      <c r="W147" s="145"/>
      <c r="X147" s="154"/>
      <c r="Y147" s="157"/>
      <c r="Z147" s="180"/>
      <c r="AA147" s="181"/>
      <c r="AB147" s="28"/>
      <c r="AD147" s="143"/>
    </row>
    <row r="148" spans="1:30" s="102" customFormat="1" ht="22.5" customHeight="1">
      <c r="A148" s="36" t="s">
        <v>49</v>
      </c>
      <c r="B148" s="36"/>
      <c r="C148" s="168"/>
      <c r="D148" s="169"/>
      <c r="E148" s="28">
        <f>AB148</f>
        <v>0</v>
      </c>
      <c r="F148" s="32">
        <f>(G148+H148+I148+J148)*15</f>
        <v>0</v>
      </c>
      <c r="G148" s="170"/>
      <c r="H148" s="170"/>
      <c r="I148" s="170"/>
      <c r="J148" s="170"/>
      <c r="K148" s="170"/>
      <c r="L148" s="166"/>
      <c r="M148" s="154">
        <f t="shared" si="115"/>
      </c>
      <c r="N148" s="138">
        <f>SUM(O149:Q149)</f>
        <v>0</v>
      </c>
      <c r="O148" s="97">
        <f>T148</f>
        <v>0</v>
      </c>
      <c r="P148" s="97">
        <f>IF(L148="кп",60,IF(L148="кр",40,IF(L148="кз",20,IF(L148="р",10,0))))</f>
        <v>0</v>
      </c>
      <c r="Q148" s="97">
        <f>Y148</f>
        <v>0</v>
      </c>
      <c r="R148" s="100"/>
      <c r="S148" s="97">
        <f>F148*$S$138/$F$159</f>
        <v>0</v>
      </c>
      <c r="T148" s="139">
        <f>INT(S148+0.5)</f>
        <v>0</v>
      </c>
      <c r="U148" s="179">
        <f>SUM(G148:J148)</f>
        <v>0</v>
      </c>
      <c r="V148" s="97">
        <f>IF(K148="то",2,IF(K148="и",3,IF(K148="к",1,0)))</f>
        <v>0</v>
      </c>
      <c r="W148" s="145">
        <f>U148*V148</f>
        <v>0</v>
      </c>
      <c r="X148" s="154">
        <f>$X$138*W148/$W$159</f>
        <v>0</v>
      </c>
      <c r="Y148" s="139">
        <f>INT(X148+0.5)</f>
        <v>0</v>
      </c>
      <c r="Z148" s="180">
        <f>F148+N148</f>
        <v>0</v>
      </c>
      <c r="AA148" s="181">
        <f>$AA$138*Z148/$Z$159</f>
        <v>0</v>
      </c>
      <c r="AB148" s="28">
        <f aca="true" t="shared" si="116" ref="AB148:AB158">INT(AA148+0.5)</f>
        <v>0</v>
      </c>
      <c r="AD148" s="143"/>
    </row>
    <row r="149" spans="1:30" s="102" customFormat="1" ht="22.5" customHeight="1">
      <c r="A149" s="36" t="s">
        <v>50</v>
      </c>
      <c r="B149" s="36"/>
      <c r="C149" s="168"/>
      <c r="D149" s="169"/>
      <c r="E149" s="28">
        <f>AB149</f>
        <v>0</v>
      </c>
      <c r="F149" s="32">
        <f>(G149+H149+I149+J149)*15</f>
        <v>0</v>
      </c>
      <c r="G149" s="170"/>
      <c r="H149" s="170"/>
      <c r="I149" s="170"/>
      <c r="J149" s="170"/>
      <c r="K149" s="170"/>
      <c r="L149" s="166"/>
      <c r="M149" s="154">
        <f t="shared" si="115"/>
      </c>
      <c r="N149" s="138">
        <f>SUM(O150:Q150)</f>
        <v>0</v>
      </c>
      <c r="O149" s="97">
        <f>T149</f>
        <v>0</v>
      </c>
      <c r="P149" s="97">
        <f>IF(L149="кп",60,IF(L149="кр",40,IF(L149="кз",20,IF(L149="р",10,0))))</f>
        <v>0</v>
      </c>
      <c r="Q149" s="97">
        <f>Y149</f>
        <v>0</v>
      </c>
      <c r="R149" s="100"/>
      <c r="S149" s="97">
        <f>F149*$S$138/$F$159</f>
        <v>0</v>
      </c>
      <c r="T149" s="139">
        <f>INT(S149+0.5)</f>
        <v>0</v>
      </c>
      <c r="U149" s="179">
        <f>SUM(G149:J149)</f>
        <v>0</v>
      </c>
      <c r="V149" s="97">
        <f>IF(K149="то",2,IF(K149="и",3,IF(K149="к",1,0)))</f>
        <v>0</v>
      </c>
      <c r="W149" s="145">
        <f>U149*V149</f>
        <v>0</v>
      </c>
      <c r="X149" s="154">
        <f>$X$138*W149/$W$159</f>
        <v>0</v>
      </c>
      <c r="Y149" s="139">
        <f>INT(X149+0.5)</f>
        <v>0</v>
      </c>
      <c r="Z149" s="180">
        <f>F149+N149</f>
        <v>0</v>
      </c>
      <c r="AA149" s="181">
        <f>$AA$138*Z149/$Z$159</f>
        <v>0</v>
      </c>
      <c r="AB149" s="28">
        <f t="shared" si="116"/>
        <v>0</v>
      </c>
      <c r="AD149" s="143"/>
    </row>
    <row r="150" spans="1:30" s="102" customFormat="1" ht="22.5" customHeight="1">
      <c r="A150" s="36" t="s">
        <v>51</v>
      </c>
      <c r="B150" s="36"/>
      <c r="C150" s="168"/>
      <c r="D150" s="169"/>
      <c r="E150" s="28">
        <f>AB150</f>
        <v>0</v>
      </c>
      <c r="F150" s="32">
        <f>(G150+H150+I150+J150)*15</f>
        <v>0</v>
      </c>
      <c r="G150" s="170"/>
      <c r="H150" s="170"/>
      <c r="I150" s="170"/>
      <c r="J150" s="170"/>
      <c r="K150" s="170"/>
      <c r="L150" s="166"/>
      <c r="M150" s="154">
        <f t="shared" si="115"/>
      </c>
      <c r="N150" s="138">
        <f>SUM(O150:Q150)</f>
        <v>0</v>
      </c>
      <c r="O150" s="97">
        <f>T150</f>
        <v>0</v>
      </c>
      <c r="P150" s="97">
        <f>IF(L150="кп",60,IF(L150="кр",40,IF(L150="кз",20,IF(L150="р",10,0))))</f>
        <v>0</v>
      </c>
      <c r="Q150" s="97">
        <f>Y150</f>
        <v>0</v>
      </c>
      <c r="R150" s="100"/>
      <c r="S150" s="97">
        <f>F150*$S$138/$F$159</f>
        <v>0</v>
      </c>
      <c r="T150" s="139">
        <f>INT(S150+0.5)</f>
        <v>0</v>
      </c>
      <c r="U150" s="179">
        <f>SUM(G150:J150)</f>
        <v>0</v>
      </c>
      <c r="V150" s="97">
        <f>IF(K150="то",2,IF(K150="и",3,IF(K150="к",1,0)))</f>
        <v>0</v>
      </c>
      <c r="W150" s="145">
        <f>U150*V150</f>
        <v>0</v>
      </c>
      <c r="X150" s="154">
        <f>$X$138*W150/$W$159</f>
        <v>0</v>
      </c>
      <c r="Y150" s="139">
        <f>INT(X150+0.5)</f>
        <v>0</v>
      </c>
      <c r="Z150" s="180">
        <f>F150+N150</f>
        <v>0</v>
      </c>
      <c r="AA150" s="181">
        <f>$AA$138*Z150/$Z$159</f>
        <v>0</v>
      </c>
      <c r="AB150" s="28">
        <f t="shared" si="116"/>
        <v>0</v>
      </c>
      <c r="AD150" s="143"/>
    </row>
    <row r="151" spans="1:30" s="102" customFormat="1" ht="22.5" customHeight="1">
      <c r="A151" s="36" t="s">
        <v>52</v>
      </c>
      <c r="B151" s="36"/>
      <c r="C151" s="168"/>
      <c r="D151" s="169"/>
      <c r="E151" s="28">
        <f>AB151</f>
        <v>0</v>
      </c>
      <c r="F151" s="32">
        <f>(G151+H151+I151+J151)*15</f>
        <v>0</v>
      </c>
      <c r="G151" s="170"/>
      <c r="H151" s="170"/>
      <c r="I151" s="170"/>
      <c r="J151" s="170"/>
      <c r="K151" s="170"/>
      <c r="L151" s="166"/>
      <c r="M151" s="154"/>
      <c r="N151" s="138">
        <f>SUM(O151:Q151)</f>
        <v>0</v>
      </c>
      <c r="O151" s="97">
        <f>T151</f>
        <v>0</v>
      </c>
      <c r="P151" s="97">
        <f>IF(L151="кп",60,IF(L151="кр",40,IF(L151="кз",20,IF(L151="р",10,0))))</f>
        <v>0</v>
      </c>
      <c r="Q151" s="97">
        <f>Y151</f>
        <v>0</v>
      </c>
      <c r="R151" s="100"/>
      <c r="S151" s="97">
        <f>F151*$S$138/$F$159</f>
        <v>0</v>
      </c>
      <c r="T151" s="139">
        <f>INT(S151+0.5)</f>
        <v>0</v>
      </c>
      <c r="U151" s="179">
        <f>SUM(G151:J151)</f>
        <v>0</v>
      </c>
      <c r="V151" s="97">
        <f>IF(K151="то",2,IF(K151="и",3,IF(K151="к",1,0)))</f>
        <v>0</v>
      </c>
      <c r="W151" s="145">
        <f>U151*V151</f>
        <v>0</v>
      </c>
      <c r="X151" s="154">
        <f>$X$138*W151/$W$159</f>
        <v>0</v>
      </c>
      <c r="Y151" s="139">
        <f>INT(X151+0.5)</f>
        <v>0</v>
      </c>
      <c r="Z151" s="180">
        <f>F151+N151</f>
        <v>0</v>
      </c>
      <c r="AA151" s="181">
        <f>$AA$138*Z151/$Z$159</f>
        <v>0</v>
      </c>
      <c r="AB151" s="28">
        <f t="shared" si="116"/>
        <v>0</v>
      </c>
      <c r="AD151" s="143"/>
    </row>
    <row r="152" spans="1:30" s="102" customFormat="1" ht="22.5" customHeight="1">
      <c r="A152" s="36" t="s">
        <v>115</v>
      </c>
      <c r="B152" s="36"/>
      <c r="C152" s="168"/>
      <c r="D152" s="169"/>
      <c r="E152" s="28">
        <f>AB152</f>
        <v>0</v>
      </c>
      <c r="F152" s="32">
        <f>(G152+H152+I152+J152)*15</f>
        <v>0</v>
      </c>
      <c r="G152" s="170"/>
      <c r="H152" s="170"/>
      <c r="I152" s="170"/>
      <c r="J152" s="170"/>
      <c r="K152" s="170"/>
      <c r="L152" s="166"/>
      <c r="M152" s="154"/>
      <c r="N152" s="138">
        <f>SUM(O152:Q152)</f>
        <v>0</v>
      </c>
      <c r="O152" s="97">
        <f>T152</f>
        <v>0</v>
      </c>
      <c r="P152" s="97">
        <f>IF(L152="кп",60,IF(L152="кр",40,IF(L152="кз",20,IF(L152="р",10,0))))</f>
        <v>0</v>
      </c>
      <c r="Q152" s="97">
        <f>Y152</f>
        <v>0</v>
      </c>
      <c r="R152" s="100"/>
      <c r="S152" s="97">
        <f>F152*$S$138/$F$159</f>
        <v>0</v>
      </c>
      <c r="T152" s="139">
        <f>INT(S152+0.5)</f>
        <v>0</v>
      </c>
      <c r="U152" s="179">
        <f>SUM(G152:J152)</f>
        <v>0</v>
      </c>
      <c r="V152" s="97">
        <f>IF(K152="то",2,IF(K152="и",3,IF(K152="к",1,0)))</f>
        <v>0</v>
      </c>
      <c r="W152" s="145">
        <f>U152*V152</f>
        <v>0</v>
      </c>
      <c r="X152" s="154">
        <f>$X$138*W152/$W$159</f>
        <v>0</v>
      </c>
      <c r="Y152" s="139">
        <f>INT(X152+0.5)</f>
        <v>0</v>
      </c>
      <c r="Z152" s="180">
        <f>F152+N152</f>
        <v>0</v>
      </c>
      <c r="AA152" s="181">
        <f>$AA$138*Z152/$Z$159</f>
        <v>0</v>
      </c>
      <c r="AB152" s="28">
        <f t="shared" si="116"/>
        <v>0</v>
      </c>
      <c r="AD152" s="143"/>
    </row>
    <row r="153" spans="1:30" s="101" customFormat="1" ht="22.5" customHeight="1">
      <c r="A153" s="36"/>
      <c r="B153" s="36"/>
      <c r="C153" s="36"/>
      <c r="D153" s="46" t="s">
        <v>48</v>
      </c>
      <c r="E153" s="28"/>
      <c r="F153" s="30"/>
      <c r="G153" s="30"/>
      <c r="H153" s="30"/>
      <c r="I153" s="30"/>
      <c r="J153" s="30"/>
      <c r="K153" s="30"/>
      <c r="L153" s="30"/>
      <c r="M153" s="99">
        <f t="shared" si="115"/>
      </c>
      <c r="N153" s="145"/>
      <c r="O153" s="139"/>
      <c r="P153" s="140"/>
      <c r="Q153" s="99"/>
      <c r="R153" s="100"/>
      <c r="S153" s="97"/>
      <c r="T153" s="139"/>
      <c r="U153" s="179"/>
      <c r="V153" s="97"/>
      <c r="W153" s="145"/>
      <c r="X153" s="154"/>
      <c r="Y153" s="157"/>
      <c r="Z153" s="180"/>
      <c r="AA153" s="181"/>
      <c r="AB153" s="28"/>
      <c r="AD153" s="143"/>
    </row>
    <row r="154" spans="1:30" s="102" customFormat="1" ht="22.5" customHeight="1">
      <c r="A154" s="36" t="s">
        <v>93</v>
      </c>
      <c r="B154" s="36"/>
      <c r="C154" s="168"/>
      <c r="D154" s="169"/>
      <c r="E154" s="28">
        <f>AB154</f>
        <v>0</v>
      </c>
      <c r="F154" s="32">
        <f>(G154+H154+I154+J154)*15</f>
        <v>0</v>
      </c>
      <c r="G154" s="170"/>
      <c r="H154" s="170"/>
      <c r="I154" s="170"/>
      <c r="J154" s="170"/>
      <c r="K154" s="170"/>
      <c r="L154" s="171"/>
      <c r="M154" s="154">
        <f t="shared" si="115"/>
      </c>
      <c r="N154" s="138">
        <f>SUM(O155:Q155)</f>
        <v>0</v>
      </c>
      <c r="O154" s="97">
        <f>T154</f>
        <v>0</v>
      </c>
      <c r="P154" s="97">
        <f>IF(L154="кп",60,IF(L154="кр",40,IF(L154="кз",20,IF(L154="р",10,0))))</f>
        <v>0</v>
      </c>
      <c r="Q154" s="97">
        <f>Y154</f>
        <v>0</v>
      </c>
      <c r="R154" s="100"/>
      <c r="S154" s="97">
        <f>F154*$S$138/$F$159</f>
        <v>0</v>
      </c>
      <c r="T154" s="139">
        <f>INT(S154+0.5)</f>
        <v>0</v>
      </c>
      <c r="U154" s="179">
        <f>SUM(G154:J154)</f>
        <v>0</v>
      </c>
      <c r="V154" s="97">
        <f>IF(K154="то",2,IF(K154="и",3,IF(K154="к",1,0)))</f>
        <v>0</v>
      </c>
      <c r="W154" s="145">
        <f>U154*V154</f>
        <v>0</v>
      </c>
      <c r="X154" s="154">
        <f>$X$138*W154/$W$159</f>
        <v>0</v>
      </c>
      <c r="Y154" s="139">
        <f>INT(X154+0.5)</f>
        <v>0</v>
      </c>
      <c r="Z154" s="180">
        <f>F154+N154</f>
        <v>0</v>
      </c>
      <c r="AA154" s="181">
        <f>$AA$138*Z154/$Z$159</f>
        <v>0</v>
      </c>
      <c r="AB154" s="28">
        <f t="shared" si="116"/>
        <v>0</v>
      </c>
      <c r="AD154" s="143"/>
    </row>
    <row r="155" spans="1:30" s="102" customFormat="1" ht="22.5" customHeight="1">
      <c r="A155" s="36" t="s">
        <v>94</v>
      </c>
      <c r="B155" s="36"/>
      <c r="C155" s="168"/>
      <c r="D155" s="169"/>
      <c r="E155" s="28">
        <f>AB155</f>
        <v>0</v>
      </c>
      <c r="F155" s="32">
        <f>(G155+H155+I155+J155)*15</f>
        <v>0</v>
      </c>
      <c r="G155" s="170"/>
      <c r="H155" s="170"/>
      <c r="I155" s="170"/>
      <c r="J155" s="170"/>
      <c r="K155" s="170"/>
      <c r="L155" s="171"/>
      <c r="M155" s="154">
        <f t="shared" si="115"/>
      </c>
      <c r="N155" s="138">
        <f>SUM(O156:Q156)</f>
        <v>0</v>
      </c>
      <c r="O155" s="97">
        <f>T155</f>
        <v>0</v>
      </c>
      <c r="P155" s="97">
        <f>IF(L155="кп",60,IF(L155="кр",40,IF(L155="кз",20,IF(L155="р",10,0))))</f>
        <v>0</v>
      </c>
      <c r="Q155" s="97">
        <f>Y155</f>
        <v>0</v>
      </c>
      <c r="R155" s="100"/>
      <c r="S155" s="97">
        <f>F155*$S$138/$F$159</f>
        <v>0</v>
      </c>
      <c r="T155" s="139">
        <f>INT(S155+0.5)</f>
        <v>0</v>
      </c>
      <c r="U155" s="179">
        <f>SUM(G155:J155)</f>
        <v>0</v>
      </c>
      <c r="V155" s="97">
        <f>IF(K155="то",2,IF(K155="и",3,IF(K155="к",1,0)))</f>
        <v>0</v>
      </c>
      <c r="W155" s="145">
        <f>U155*V155</f>
        <v>0</v>
      </c>
      <c r="X155" s="154">
        <f>$X$138*W155/$W$159</f>
        <v>0</v>
      </c>
      <c r="Y155" s="139">
        <f>INT(X155+0.5)</f>
        <v>0</v>
      </c>
      <c r="Z155" s="180">
        <f>F155+N155</f>
        <v>0</v>
      </c>
      <c r="AA155" s="181">
        <f>$AA$138*Z155/$Z$159</f>
        <v>0</v>
      </c>
      <c r="AB155" s="28">
        <f t="shared" si="116"/>
        <v>0</v>
      </c>
      <c r="AD155" s="143"/>
    </row>
    <row r="156" spans="1:30" s="102" customFormat="1" ht="22.5" customHeight="1">
      <c r="A156" s="36" t="s">
        <v>95</v>
      </c>
      <c r="B156" s="36"/>
      <c r="C156" s="168"/>
      <c r="D156" s="169"/>
      <c r="E156" s="28">
        <f>AB156</f>
        <v>0</v>
      </c>
      <c r="F156" s="32">
        <f>(G156+H156+I156+J156)*15</f>
        <v>0</v>
      </c>
      <c r="G156" s="170"/>
      <c r="H156" s="170"/>
      <c r="I156" s="170"/>
      <c r="J156" s="170"/>
      <c r="K156" s="170"/>
      <c r="L156" s="171"/>
      <c r="M156" s="154">
        <f t="shared" si="115"/>
      </c>
      <c r="N156" s="138">
        <f>SUM(O156:Q156)</f>
        <v>0</v>
      </c>
      <c r="O156" s="97">
        <f>T156</f>
        <v>0</v>
      </c>
      <c r="P156" s="97">
        <f>IF(L156="кп",60,IF(L156="кр",40,IF(L156="кз",20,IF(L156="р",10,0))))</f>
        <v>0</v>
      </c>
      <c r="Q156" s="97">
        <f>Y156</f>
        <v>0</v>
      </c>
      <c r="R156" s="100"/>
      <c r="S156" s="97">
        <f>F156*$S$138/$F$159</f>
        <v>0</v>
      </c>
      <c r="T156" s="139">
        <f>INT(S156+0.5)</f>
        <v>0</v>
      </c>
      <c r="U156" s="179">
        <f>SUM(G156:J156)</f>
        <v>0</v>
      </c>
      <c r="V156" s="97">
        <f>IF(K156="то",2,IF(K156="и",3,IF(K156="к",1,0)))</f>
        <v>0</v>
      </c>
      <c r="W156" s="145">
        <f>U156*V156</f>
        <v>0</v>
      </c>
      <c r="X156" s="154">
        <f>$X$138*W156/$W$159</f>
        <v>0</v>
      </c>
      <c r="Y156" s="139">
        <f>INT(X156+0.5)</f>
        <v>0</v>
      </c>
      <c r="Z156" s="180">
        <f>F156+N156</f>
        <v>0</v>
      </c>
      <c r="AA156" s="181">
        <f>$AA$138*Z156/$Z$159</f>
        <v>0</v>
      </c>
      <c r="AB156" s="28">
        <f t="shared" si="116"/>
        <v>0</v>
      </c>
      <c r="AD156" s="143"/>
    </row>
    <row r="157" spans="1:30" s="102" customFormat="1" ht="22.5" customHeight="1">
      <c r="A157" s="36" t="s">
        <v>96</v>
      </c>
      <c r="B157" s="36"/>
      <c r="C157" s="168"/>
      <c r="D157" s="169"/>
      <c r="E157" s="28">
        <f>AB157</f>
        <v>0</v>
      </c>
      <c r="F157" s="32">
        <f>(G157+H157+I157+J157)*15</f>
        <v>0</v>
      </c>
      <c r="G157" s="170"/>
      <c r="H157" s="170"/>
      <c r="I157" s="170"/>
      <c r="J157" s="170"/>
      <c r="K157" s="170"/>
      <c r="L157" s="171"/>
      <c r="M157" s="154">
        <f t="shared" si="115"/>
      </c>
      <c r="N157" s="138">
        <f>SUM(O157:Q157)</f>
        <v>0</v>
      </c>
      <c r="O157" s="97">
        <f>T157</f>
        <v>0</v>
      </c>
      <c r="P157" s="97">
        <f>IF(L157="кп",60,IF(L157="кр",40,IF(L157="кз",20,IF(L157="р",10,0))))</f>
        <v>0</v>
      </c>
      <c r="Q157" s="97">
        <f>Y157</f>
        <v>0</v>
      </c>
      <c r="R157" s="100"/>
      <c r="S157" s="97">
        <f>F157*$S$138/$F$159</f>
        <v>0</v>
      </c>
      <c r="T157" s="139">
        <f>INT(S157+0.5)</f>
        <v>0</v>
      </c>
      <c r="U157" s="179">
        <f>SUM(G157:J157)</f>
        <v>0</v>
      </c>
      <c r="V157" s="97">
        <f>IF(K157="то",2,IF(K157="и",3,IF(K157="к",1,0)))</f>
        <v>0</v>
      </c>
      <c r="W157" s="145">
        <f>U157*V157</f>
        <v>0</v>
      </c>
      <c r="X157" s="154">
        <f>$X$138*W157/$W$159</f>
        <v>0</v>
      </c>
      <c r="Y157" s="139">
        <f>INT(X157+0.5)</f>
        <v>0</v>
      </c>
      <c r="Z157" s="180">
        <f>F157+N157</f>
        <v>0</v>
      </c>
      <c r="AA157" s="181">
        <f>$AA$138*Z157/$Z$159</f>
        <v>0</v>
      </c>
      <c r="AB157" s="28">
        <f t="shared" si="116"/>
        <v>0</v>
      </c>
      <c r="AD157" s="143"/>
    </row>
    <row r="158" spans="1:30" s="102" customFormat="1" ht="22.5" customHeight="1">
      <c r="A158" s="36" t="s">
        <v>116</v>
      </c>
      <c r="B158" s="36"/>
      <c r="C158" s="168"/>
      <c r="D158" s="169"/>
      <c r="E158" s="28">
        <f>AB158</f>
        <v>0</v>
      </c>
      <c r="F158" s="32">
        <f>(G158+H158+I158+J158)*15</f>
        <v>0</v>
      </c>
      <c r="G158" s="170"/>
      <c r="H158" s="170"/>
      <c r="I158" s="170"/>
      <c r="J158" s="170"/>
      <c r="K158" s="170"/>
      <c r="L158" s="171"/>
      <c r="M158" s="154">
        <f t="shared" si="115"/>
      </c>
      <c r="N158" s="138">
        <f>SUM(O158:Q158)</f>
        <v>0</v>
      </c>
      <c r="O158" s="97">
        <f>T158</f>
        <v>0</v>
      </c>
      <c r="P158" s="97">
        <f>IF(L158="кп",60,IF(L158="кр",40,IF(L158="кз",20,IF(L158="р",10,0))))</f>
        <v>0</v>
      </c>
      <c r="Q158" s="97">
        <f>Y158</f>
        <v>0</v>
      </c>
      <c r="R158" s="100"/>
      <c r="S158" s="97">
        <f>F158*$S$138/$F$159</f>
        <v>0</v>
      </c>
      <c r="T158" s="139">
        <f>INT(S158+0.5)</f>
        <v>0</v>
      </c>
      <c r="U158" s="179">
        <f>SUM(G158:J158)</f>
        <v>0</v>
      </c>
      <c r="V158" s="97">
        <f>IF(K158="то",2,IF(K158="и",3,IF(K158="к",1,0)))</f>
        <v>0</v>
      </c>
      <c r="W158" s="145">
        <f>U158*V158</f>
        <v>0</v>
      </c>
      <c r="X158" s="154">
        <f>$X$138*W158/$W$159</f>
        <v>0</v>
      </c>
      <c r="Y158" s="139">
        <f>INT(X158+0.5)</f>
        <v>0</v>
      </c>
      <c r="Z158" s="180">
        <f>F158+N158</f>
        <v>0</v>
      </c>
      <c r="AA158" s="181">
        <f>$AA$138*Z158/$Z$159</f>
        <v>0</v>
      </c>
      <c r="AB158" s="28">
        <f t="shared" si="116"/>
        <v>0</v>
      </c>
      <c r="AD158" s="143"/>
    </row>
    <row r="159" spans="1:28" s="101" customFormat="1" ht="43.5" customHeight="1">
      <c r="A159" s="423" t="s">
        <v>65</v>
      </c>
      <c r="B159" s="423"/>
      <c r="C159" s="423"/>
      <c r="D159" s="423"/>
      <c r="E159" s="253">
        <f aca="true" t="shared" si="117" ref="E159:J159">SUM(E139:E148)+E154</f>
        <v>30</v>
      </c>
      <c r="F159" s="254">
        <f t="shared" si="117"/>
        <v>315</v>
      </c>
      <c r="G159" s="253">
        <f t="shared" si="117"/>
        <v>11</v>
      </c>
      <c r="H159" s="253">
        <f t="shared" si="117"/>
        <v>1</v>
      </c>
      <c r="I159" s="253">
        <f t="shared" si="117"/>
        <v>0</v>
      </c>
      <c r="J159" s="253">
        <f t="shared" si="117"/>
        <v>9</v>
      </c>
      <c r="K159" s="255" t="s">
        <v>196</v>
      </c>
      <c r="L159" s="255" t="s">
        <v>215</v>
      </c>
      <c r="M159" s="256">
        <f>SUM(M139:M148,M154)</f>
        <v>6</v>
      </c>
      <c r="N159" s="257">
        <f>800-F159</f>
        <v>485</v>
      </c>
      <c r="O159" s="258">
        <f>800-F159-P159-Q159</f>
        <v>165</v>
      </c>
      <c r="P159" s="257">
        <f>SUM(P139:P148)+P154</f>
        <v>120</v>
      </c>
      <c r="Q159" s="257">
        <f>SUM(Q139:Q148)+Q154</f>
        <v>200</v>
      </c>
      <c r="R159" s="100"/>
      <c r="S159" s="257">
        <f aca="true" t="shared" si="118" ref="S159:AB159">SUM(S139:S148)+S154</f>
        <v>165.00000000000003</v>
      </c>
      <c r="T159" s="257">
        <f t="shared" si="118"/>
        <v>165</v>
      </c>
      <c r="U159" s="259">
        <f t="shared" si="118"/>
        <v>21</v>
      </c>
      <c r="V159" s="253">
        <f t="shared" si="118"/>
        <v>16</v>
      </c>
      <c r="W159" s="253">
        <f t="shared" si="118"/>
        <v>58</v>
      </c>
      <c r="X159" s="259">
        <f t="shared" si="118"/>
        <v>200.00000000000003</v>
      </c>
      <c r="Y159" s="258">
        <f t="shared" si="118"/>
        <v>200</v>
      </c>
      <c r="Z159" s="258">
        <f t="shared" si="118"/>
        <v>800</v>
      </c>
      <c r="AA159" s="258">
        <f t="shared" si="118"/>
        <v>30</v>
      </c>
      <c r="AB159" s="258">
        <f t="shared" si="118"/>
        <v>30</v>
      </c>
    </row>
    <row r="160" spans="1:28" ht="17.25" customHeight="1">
      <c r="A160" s="240"/>
      <c r="B160" s="240"/>
      <c r="C160" s="240"/>
      <c r="D160" s="240"/>
      <c r="E160" s="240"/>
      <c r="F160" s="240"/>
      <c r="G160" s="240"/>
      <c r="H160" s="240"/>
      <c r="I160" s="240"/>
      <c r="J160" s="240"/>
      <c r="K160" s="240"/>
      <c r="L160" s="240"/>
      <c r="M160" s="260"/>
      <c r="N160" s="260"/>
      <c r="O160" s="260"/>
      <c r="P160" s="260"/>
      <c r="Q160" s="260"/>
      <c r="R160" s="261"/>
      <c r="S160" s="238"/>
      <c r="T160" s="238"/>
      <c r="U160" s="238"/>
      <c r="V160" s="238"/>
      <c r="W160" s="239"/>
      <c r="X160" s="262"/>
      <c r="Y160" s="262"/>
      <c r="Z160" s="239"/>
      <c r="AA160" s="239"/>
      <c r="AB160" s="238"/>
    </row>
    <row r="161" spans="1:28" ht="17.25" customHeight="1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S161" s="184"/>
      <c r="T161" s="184"/>
      <c r="U161" s="184"/>
      <c r="V161" s="184"/>
      <c r="W161" s="185"/>
      <c r="X161" s="186"/>
      <c r="Y161" s="186"/>
      <c r="Z161" s="185"/>
      <c r="AA161" s="185"/>
      <c r="AB161" s="184"/>
    </row>
    <row r="162" spans="1:28" s="96" customFormat="1" ht="13.5">
      <c r="A162" s="31" t="s">
        <v>23</v>
      </c>
      <c r="B162" s="41" t="s">
        <v>23</v>
      </c>
      <c r="C162" s="41" t="s">
        <v>23</v>
      </c>
      <c r="D162" s="43" t="s">
        <v>66</v>
      </c>
      <c r="E162" s="31" t="s">
        <v>23</v>
      </c>
      <c r="F162" s="31"/>
      <c r="G162" s="31"/>
      <c r="H162" s="31"/>
      <c r="I162" s="31"/>
      <c r="J162" s="31"/>
      <c r="K162" s="31"/>
      <c r="L162" s="31"/>
      <c r="M162" s="94"/>
      <c r="N162" s="91"/>
      <c r="O162" s="91"/>
      <c r="P162" s="91"/>
      <c r="Q162" s="91"/>
      <c r="R162" s="95"/>
      <c r="S162" s="91"/>
      <c r="T162" s="159"/>
      <c r="U162" s="160"/>
      <c r="V162" s="91"/>
      <c r="W162" s="150"/>
      <c r="X162" s="94"/>
      <c r="Y162" s="161"/>
      <c r="Z162" s="178"/>
      <c r="AA162" s="150"/>
      <c r="AB162" s="91"/>
    </row>
    <row r="163" spans="1:28" s="141" customFormat="1" ht="13.5">
      <c r="A163" s="31"/>
      <c r="B163" s="41"/>
      <c r="C163" s="41"/>
      <c r="D163" s="45" t="s">
        <v>42</v>
      </c>
      <c r="E163" s="31"/>
      <c r="F163" s="31"/>
      <c r="G163" s="31"/>
      <c r="H163" s="31"/>
      <c r="I163" s="31"/>
      <c r="J163" s="31"/>
      <c r="K163" s="31"/>
      <c r="L163" s="31"/>
      <c r="M163" s="94"/>
      <c r="N163" s="138"/>
      <c r="O163" s="139"/>
      <c r="P163" s="91"/>
      <c r="Q163" s="91"/>
      <c r="R163" s="95"/>
      <c r="S163" s="174">
        <f>O184</f>
        <v>165</v>
      </c>
      <c r="T163" s="175"/>
      <c r="U163" s="160"/>
      <c r="V163" s="97"/>
      <c r="W163" s="150"/>
      <c r="X163" s="176">
        <v>200</v>
      </c>
      <c r="Y163" s="177"/>
      <c r="Z163" s="178"/>
      <c r="AA163" s="174">
        <v>30</v>
      </c>
      <c r="AB163" s="91"/>
    </row>
    <row r="164" spans="1:30" s="101" customFormat="1" ht="22.5" customHeight="1">
      <c r="A164" s="30">
        <v>1</v>
      </c>
      <c r="B164" s="36"/>
      <c r="C164" s="166">
        <v>3</v>
      </c>
      <c r="D164" s="167" t="s">
        <v>216</v>
      </c>
      <c r="E164" s="28">
        <f aca="true" t="shared" si="119" ref="E164:E171">AB164</f>
        <v>6</v>
      </c>
      <c r="F164" s="32">
        <f aca="true" t="shared" si="120" ref="F164:F171">(G164+H164+I164+J164)*15</f>
        <v>60</v>
      </c>
      <c r="G164" s="166">
        <v>2</v>
      </c>
      <c r="H164" s="166"/>
      <c r="I164" s="166"/>
      <c r="J164" s="166">
        <v>2</v>
      </c>
      <c r="K164" s="166" t="s">
        <v>44</v>
      </c>
      <c r="L164" s="166" t="s">
        <v>45</v>
      </c>
      <c r="M164" s="154">
        <f aca="true" t="shared" si="121" ref="M164:M171">IF(L164="кп",3,IF(L164="кр",2,IF(L164="кз",1,IF(L164="р",0.5,""))))</f>
        <v>1</v>
      </c>
      <c r="N164" s="138">
        <f aca="true" t="shared" si="122" ref="N164:N171">SUM(O164:Q164)</f>
        <v>93</v>
      </c>
      <c r="O164" s="97">
        <f aca="true" t="shared" si="123" ref="O164:O171">T164</f>
        <v>32</v>
      </c>
      <c r="P164" s="97">
        <f aca="true" t="shared" si="124" ref="P164:P171">IF(L164="кп",60,IF(L164="кр",40,IF(L164="кз",20,IF(L164="р",10,0))))</f>
        <v>20</v>
      </c>
      <c r="Q164" s="97">
        <f aca="true" t="shared" si="125" ref="Q164:Q171">Y164</f>
        <v>41</v>
      </c>
      <c r="R164" s="100"/>
      <c r="S164" s="97">
        <f>F164*$S$138/$F$184</f>
        <v>31.428571428571427</v>
      </c>
      <c r="T164" s="286">
        <v>32</v>
      </c>
      <c r="U164" s="179">
        <f aca="true" t="shared" si="126" ref="U164:U171">SUM(G164:J164)</f>
        <v>4</v>
      </c>
      <c r="V164" s="97">
        <f aca="true" t="shared" si="127" ref="V164:V171">IF(K164="то",2,IF(K164="и",3,IF(K164="к",1,0)))</f>
        <v>3</v>
      </c>
      <c r="W164" s="145">
        <f aca="true" t="shared" si="128" ref="W164:W171">U164*V164</f>
        <v>12</v>
      </c>
      <c r="X164" s="154">
        <f>$X$138*W164/$W$184</f>
        <v>40.67796610169491</v>
      </c>
      <c r="Y164" s="139">
        <f aca="true" t="shared" si="129" ref="Y164:Y171">INT(X164+0.5)</f>
        <v>41</v>
      </c>
      <c r="Z164" s="180">
        <f aca="true" t="shared" si="130" ref="Z164:Z171">F164+N164</f>
        <v>153</v>
      </c>
      <c r="AA164" s="181">
        <f>$AA$138*Z164/$Z$184</f>
        <v>5.7375</v>
      </c>
      <c r="AB164" s="28">
        <f aca="true" t="shared" si="131" ref="AB164:AB171">INT(AA164+0.5)</f>
        <v>6</v>
      </c>
      <c r="AD164" s="142"/>
    </row>
    <row r="165" spans="1:30" s="101" customFormat="1" ht="15">
      <c r="A165" s="30">
        <v>2</v>
      </c>
      <c r="B165" s="36"/>
      <c r="C165" s="166">
        <v>3</v>
      </c>
      <c r="D165" s="167" t="s">
        <v>217</v>
      </c>
      <c r="E165" s="28">
        <f t="shared" si="119"/>
        <v>7</v>
      </c>
      <c r="F165" s="32">
        <f t="shared" si="120"/>
        <v>60</v>
      </c>
      <c r="G165" s="166">
        <v>2</v>
      </c>
      <c r="H165" s="166"/>
      <c r="I165" s="166"/>
      <c r="J165" s="166">
        <v>2</v>
      </c>
      <c r="K165" s="166" t="s">
        <v>44</v>
      </c>
      <c r="L165" s="166" t="s">
        <v>206</v>
      </c>
      <c r="M165" s="154">
        <f t="shared" si="121"/>
        <v>3</v>
      </c>
      <c r="N165" s="138">
        <f t="shared" si="122"/>
        <v>133</v>
      </c>
      <c r="O165" s="97">
        <f t="shared" si="123"/>
        <v>32</v>
      </c>
      <c r="P165" s="97">
        <f t="shared" si="124"/>
        <v>60</v>
      </c>
      <c r="Q165" s="97">
        <f t="shared" si="125"/>
        <v>41</v>
      </c>
      <c r="R165" s="100"/>
      <c r="S165" s="97">
        <f aca="true" t="shared" si="132" ref="S165:S183">F165*$S$138/$F$184</f>
        <v>31.428571428571427</v>
      </c>
      <c r="T165" s="286">
        <v>32</v>
      </c>
      <c r="U165" s="179">
        <f t="shared" si="126"/>
        <v>4</v>
      </c>
      <c r="V165" s="97">
        <f t="shared" si="127"/>
        <v>3</v>
      </c>
      <c r="W165" s="145">
        <f t="shared" si="128"/>
        <v>12</v>
      </c>
      <c r="X165" s="154">
        <f aca="true" t="shared" si="133" ref="X165:X183">$X$138*W165/$W$184</f>
        <v>40.67796610169491</v>
      </c>
      <c r="Y165" s="139">
        <f t="shared" si="129"/>
        <v>41</v>
      </c>
      <c r="Z165" s="180">
        <f t="shared" si="130"/>
        <v>193</v>
      </c>
      <c r="AA165" s="181">
        <f aca="true" t="shared" si="134" ref="AA165:AA183">$AA$138*Z165/$Z$184</f>
        <v>7.2375</v>
      </c>
      <c r="AB165" s="28">
        <f t="shared" si="131"/>
        <v>7</v>
      </c>
      <c r="AD165" s="142"/>
    </row>
    <row r="166" spans="1:30" s="101" customFormat="1" ht="22.5" customHeight="1">
      <c r="A166" s="30">
        <v>3</v>
      </c>
      <c r="B166" s="36"/>
      <c r="C166" s="166">
        <v>3</v>
      </c>
      <c r="D166" s="167" t="s">
        <v>218</v>
      </c>
      <c r="E166" s="28">
        <f t="shared" si="119"/>
        <v>8</v>
      </c>
      <c r="F166" s="32">
        <f t="shared" si="120"/>
        <v>75</v>
      </c>
      <c r="G166" s="166">
        <v>3</v>
      </c>
      <c r="H166" s="166"/>
      <c r="I166" s="166"/>
      <c r="J166" s="166">
        <v>2</v>
      </c>
      <c r="K166" s="166" t="s">
        <v>44</v>
      </c>
      <c r="L166" s="166" t="s">
        <v>47</v>
      </c>
      <c r="M166" s="154">
        <f t="shared" si="121"/>
        <v>2</v>
      </c>
      <c r="N166" s="138">
        <f t="shared" si="122"/>
        <v>130</v>
      </c>
      <c r="O166" s="97">
        <f t="shared" si="123"/>
        <v>39</v>
      </c>
      <c r="P166" s="97">
        <f t="shared" si="124"/>
        <v>40</v>
      </c>
      <c r="Q166" s="97">
        <f t="shared" si="125"/>
        <v>51</v>
      </c>
      <c r="R166" s="100"/>
      <c r="S166" s="97">
        <f t="shared" si="132"/>
        <v>39.285714285714285</v>
      </c>
      <c r="T166" s="139">
        <f aca="true" t="shared" si="135" ref="T166:T171">INT(S166+0.5)</f>
        <v>39</v>
      </c>
      <c r="U166" s="179">
        <f t="shared" si="126"/>
        <v>5</v>
      </c>
      <c r="V166" s="97">
        <f t="shared" si="127"/>
        <v>3</v>
      </c>
      <c r="W166" s="145">
        <f t="shared" si="128"/>
        <v>15</v>
      </c>
      <c r="X166" s="154">
        <f t="shared" si="133"/>
        <v>50.847457627118644</v>
      </c>
      <c r="Y166" s="139">
        <f t="shared" si="129"/>
        <v>51</v>
      </c>
      <c r="Z166" s="180">
        <f t="shared" si="130"/>
        <v>205</v>
      </c>
      <c r="AA166" s="181">
        <f t="shared" si="134"/>
        <v>7.6875</v>
      </c>
      <c r="AB166" s="28">
        <f t="shared" si="131"/>
        <v>8</v>
      </c>
      <c r="AD166" s="143"/>
    </row>
    <row r="167" spans="1:30" s="101" customFormat="1" ht="27">
      <c r="A167" s="30">
        <v>4</v>
      </c>
      <c r="B167" s="36"/>
      <c r="C167" s="166">
        <v>2</v>
      </c>
      <c r="D167" s="167" t="s">
        <v>219</v>
      </c>
      <c r="E167" s="28">
        <f t="shared" si="119"/>
        <v>5</v>
      </c>
      <c r="F167" s="32">
        <f t="shared" si="120"/>
        <v>60</v>
      </c>
      <c r="G167" s="166">
        <v>2</v>
      </c>
      <c r="H167" s="166"/>
      <c r="I167" s="166"/>
      <c r="J167" s="166">
        <v>2</v>
      </c>
      <c r="K167" s="166" t="s">
        <v>44</v>
      </c>
      <c r="L167" s="166"/>
      <c r="M167" s="154">
        <f t="shared" si="121"/>
      </c>
      <c r="N167" s="138">
        <f t="shared" si="122"/>
        <v>71</v>
      </c>
      <c r="O167" s="97">
        <f t="shared" si="123"/>
        <v>31</v>
      </c>
      <c r="P167" s="97">
        <f t="shared" si="124"/>
        <v>0</v>
      </c>
      <c r="Q167" s="97">
        <f t="shared" si="125"/>
        <v>40</v>
      </c>
      <c r="R167" s="100"/>
      <c r="S167" s="97">
        <f t="shared" si="132"/>
        <v>31.428571428571427</v>
      </c>
      <c r="T167" s="139">
        <f t="shared" si="135"/>
        <v>31</v>
      </c>
      <c r="U167" s="179">
        <f t="shared" si="126"/>
        <v>4</v>
      </c>
      <c r="V167" s="97">
        <f t="shared" si="127"/>
        <v>3</v>
      </c>
      <c r="W167" s="145">
        <f t="shared" si="128"/>
        <v>12</v>
      </c>
      <c r="X167" s="154">
        <f t="shared" si="133"/>
        <v>40.67796610169491</v>
      </c>
      <c r="Y167" s="286">
        <v>40</v>
      </c>
      <c r="Z167" s="180">
        <f t="shared" si="130"/>
        <v>131</v>
      </c>
      <c r="AA167" s="181">
        <f t="shared" si="134"/>
        <v>4.9125</v>
      </c>
      <c r="AB167" s="28">
        <f t="shared" si="131"/>
        <v>5</v>
      </c>
      <c r="AD167" s="143"/>
    </row>
    <row r="168" spans="1:30" s="101" customFormat="1" ht="27">
      <c r="A168" s="97">
        <v>5</v>
      </c>
      <c r="B168" s="36"/>
      <c r="C168" s="166">
        <v>2</v>
      </c>
      <c r="D168" s="167" t="s">
        <v>220</v>
      </c>
      <c r="E168" s="28">
        <f t="shared" si="119"/>
        <v>4</v>
      </c>
      <c r="F168" s="32">
        <f t="shared" si="120"/>
        <v>60</v>
      </c>
      <c r="G168" s="166">
        <v>2</v>
      </c>
      <c r="H168" s="166"/>
      <c r="I168" s="166"/>
      <c r="J168" s="166">
        <v>2</v>
      </c>
      <c r="K168" s="166" t="s">
        <v>46</v>
      </c>
      <c r="L168" s="166"/>
      <c r="M168" s="154">
        <f t="shared" si="121"/>
      </c>
      <c r="N168" s="138">
        <f t="shared" si="122"/>
        <v>58</v>
      </c>
      <c r="O168" s="97">
        <f t="shared" si="123"/>
        <v>31</v>
      </c>
      <c r="P168" s="97">
        <f t="shared" si="124"/>
        <v>0</v>
      </c>
      <c r="Q168" s="97">
        <f t="shared" si="125"/>
        <v>27</v>
      </c>
      <c r="R168" s="100"/>
      <c r="S168" s="97">
        <f t="shared" si="132"/>
        <v>31.428571428571427</v>
      </c>
      <c r="T168" s="139">
        <f t="shared" si="135"/>
        <v>31</v>
      </c>
      <c r="U168" s="179">
        <f t="shared" si="126"/>
        <v>4</v>
      </c>
      <c r="V168" s="97">
        <f t="shared" si="127"/>
        <v>2</v>
      </c>
      <c r="W168" s="145">
        <f t="shared" si="128"/>
        <v>8</v>
      </c>
      <c r="X168" s="154">
        <f t="shared" si="133"/>
        <v>27.11864406779661</v>
      </c>
      <c r="Y168" s="139">
        <f t="shared" si="129"/>
        <v>27</v>
      </c>
      <c r="Z168" s="180">
        <f t="shared" si="130"/>
        <v>118</v>
      </c>
      <c r="AA168" s="181">
        <f t="shared" si="134"/>
        <v>4.425</v>
      </c>
      <c r="AB168" s="28">
        <f t="shared" si="131"/>
        <v>4</v>
      </c>
      <c r="AD168" s="143"/>
    </row>
    <row r="169" spans="1:30" s="101" customFormat="1" ht="24" customHeight="1">
      <c r="A169" s="97">
        <v>6</v>
      </c>
      <c r="B169" s="36"/>
      <c r="C169" s="166"/>
      <c r="D169" s="167"/>
      <c r="E169" s="28">
        <f t="shared" si="119"/>
        <v>0</v>
      </c>
      <c r="F169" s="32">
        <f t="shared" si="120"/>
        <v>0</v>
      </c>
      <c r="G169" s="166"/>
      <c r="H169" s="166"/>
      <c r="I169" s="166"/>
      <c r="J169" s="166"/>
      <c r="K169" s="166"/>
      <c r="L169" s="166"/>
      <c r="M169" s="154">
        <f t="shared" si="121"/>
      </c>
      <c r="N169" s="138">
        <f t="shared" si="122"/>
        <v>0</v>
      </c>
      <c r="O169" s="97">
        <f t="shared" si="123"/>
        <v>0</v>
      </c>
      <c r="P169" s="97">
        <f t="shared" si="124"/>
        <v>0</v>
      </c>
      <c r="Q169" s="97">
        <f t="shared" si="125"/>
        <v>0</v>
      </c>
      <c r="R169" s="100"/>
      <c r="S169" s="97">
        <f t="shared" si="132"/>
        <v>0</v>
      </c>
      <c r="T169" s="139">
        <f t="shared" si="135"/>
        <v>0</v>
      </c>
      <c r="U169" s="179">
        <f t="shared" si="126"/>
        <v>0</v>
      </c>
      <c r="V169" s="97">
        <f t="shared" si="127"/>
        <v>0</v>
      </c>
      <c r="W169" s="145">
        <f t="shared" si="128"/>
        <v>0</v>
      </c>
      <c r="X169" s="154">
        <f t="shared" si="133"/>
        <v>0</v>
      </c>
      <c r="Y169" s="139">
        <f t="shared" si="129"/>
        <v>0</v>
      </c>
      <c r="Z169" s="180">
        <f t="shared" si="130"/>
        <v>0</v>
      </c>
      <c r="AA169" s="181">
        <f t="shared" si="134"/>
        <v>0</v>
      </c>
      <c r="AB169" s="28">
        <f t="shared" si="131"/>
        <v>0</v>
      </c>
      <c r="AD169" s="143"/>
    </row>
    <row r="170" spans="1:30" s="101" customFormat="1" ht="24" customHeight="1">
      <c r="A170" s="97">
        <v>7</v>
      </c>
      <c r="B170" s="36"/>
      <c r="C170" s="166"/>
      <c r="D170" s="167"/>
      <c r="E170" s="28">
        <f t="shared" si="119"/>
        <v>0</v>
      </c>
      <c r="F170" s="32">
        <f t="shared" si="120"/>
        <v>0</v>
      </c>
      <c r="G170" s="166"/>
      <c r="H170" s="166"/>
      <c r="I170" s="166"/>
      <c r="J170" s="166"/>
      <c r="K170" s="166"/>
      <c r="L170" s="166"/>
      <c r="M170" s="154">
        <f t="shared" si="121"/>
      </c>
      <c r="N170" s="138">
        <f t="shared" si="122"/>
        <v>0</v>
      </c>
      <c r="O170" s="97">
        <f t="shared" si="123"/>
        <v>0</v>
      </c>
      <c r="P170" s="97">
        <f t="shared" si="124"/>
        <v>0</v>
      </c>
      <c r="Q170" s="97">
        <f t="shared" si="125"/>
        <v>0</v>
      </c>
      <c r="R170" s="100"/>
      <c r="S170" s="97">
        <f t="shared" si="132"/>
        <v>0</v>
      </c>
      <c r="T170" s="139">
        <f t="shared" si="135"/>
        <v>0</v>
      </c>
      <c r="U170" s="179">
        <f t="shared" si="126"/>
        <v>0</v>
      </c>
      <c r="V170" s="97">
        <f t="shared" si="127"/>
        <v>0</v>
      </c>
      <c r="W170" s="145">
        <f t="shared" si="128"/>
        <v>0</v>
      </c>
      <c r="X170" s="154">
        <f t="shared" si="133"/>
        <v>0</v>
      </c>
      <c r="Y170" s="139">
        <f t="shared" si="129"/>
        <v>0</v>
      </c>
      <c r="Z170" s="180">
        <f t="shared" si="130"/>
        <v>0</v>
      </c>
      <c r="AA170" s="181">
        <f t="shared" si="134"/>
        <v>0</v>
      </c>
      <c r="AB170" s="28">
        <f t="shared" si="131"/>
        <v>0</v>
      </c>
      <c r="AD170" s="143"/>
    </row>
    <row r="171" spans="1:30" s="101" customFormat="1" ht="24" customHeight="1">
      <c r="A171" s="97">
        <v>8</v>
      </c>
      <c r="B171" s="36"/>
      <c r="C171" s="166"/>
      <c r="D171" s="167"/>
      <c r="E171" s="28">
        <f t="shared" si="119"/>
        <v>0</v>
      </c>
      <c r="F171" s="32">
        <f t="shared" si="120"/>
        <v>0</v>
      </c>
      <c r="G171" s="166"/>
      <c r="H171" s="166"/>
      <c r="I171" s="166"/>
      <c r="J171" s="166"/>
      <c r="K171" s="166"/>
      <c r="L171" s="166"/>
      <c r="M171" s="154">
        <f t="shared" si="121"/>
      </c>
      <c r="N171" s="138">
        <f t="shared" si="122"/>
        <v>0</v>
      </c>
      <c r="O171" s="97">
        <f t="shared" si="123"/>
        <v>0</v>
      </c>
      <c r="P171" s="97">
        <f t="shared" si="124"/>
        <v>0</v>
      </c>
      <c r="Q171" s="97">
        <f t="shared" si="125"/>
        <v>0</v>
      </c>
      <c r="R171" s="100"/>
      <c r="S171" s="97">
        <f t="shared" si="132"/>
        <v>0</v>
      </c>
      <c r="T171" s="139">
        <f t="shared" si="135"/>
        <v>0</v>
      </c>
      <c r="U171" s="179">
        <f t="shared" si="126"/>
        <v>0</v>
      </c>
      <c r="V171" s="97">
        <f t="shared" si="127"/>
        <v>0</v>
      </c>
      <c r="W171" s="145">
        <f t="shared" si="128"/>
        <v>0</v>
      </c>
      <c r="X171" s="154">
        <f t="shared" si="133"/>
        <v>0</v>
      </c>
      <c r="Y171" s="139">
        <f t="shared" si="129"/>
        <v>0</v>
      </c>
      <c r="Z171" s="180">
        <f t="shared" si="130"/>
        <v>0</v>
      </c>
      <c r="AA171" s="181">
        <f t="shared" si="134"/>
        <v>0</v>
      </c>
      <c r="AB171" s="28">
        <f t="shared" si="131"/>
        <v>0</v>
      </c>
      <c r="AD171" s="143"/>
    </row>
    <row r="172" spans="1:30" s="101" customFormat="1" ht="22.5" customHeight="1">
      <c r="A172" s="30"/>
      <c r="B172" s="36"/>
      <c r="C172" s="36"/>
      <c r="D172" s="46" t="s">
        <v>48</v>
      </c>
      <c r="E172" s="28"/>
      <c r="F172" s="30"/>
      <c r="G172" s="30"/>
      <c r="H172" s="30"/>
      <c r="I172" s="30"/>
      <c r="J172" s="30"/>
      <c r="K172" s="30"/>
      <c r="L172" s="30"/>
      <c r="M172" s="99">
        <f aca="true" t="shared" si="136" ref="M172:M179">IF(L172="кп",3,IF(L172="кр",2,IF(L172="кз",1,IF(L172="р",0.5,""))))</f>
      </c>
      <c r="N172" s="145"/>
      <c r="O172" s="139"/>
      <c r="P172" s="140"/>
      <c r="Q172" s="99"/>
      <c r="R172" s="100"/>
      <c r="S172" s="97">
        <f t="shared" si="132"/>
        <v>0</v>
      </c>
      <c r="T172" s="139"/>
      <c r="U172" s="179"/>
      <c r="V172" s="97"/>
      <c r="W172" s="145"/>
      <c r="X172" s="154">
        <f t="shared" si="133"/>
        <v>0</v>
      </c>
      <c r="Y172" s="157"/>
      <c r="Z172" s="180"/>
      <c r="AA172" s="181">
        <f t="shared" si="134"/>
        <v>0</v>
      </c>
      <c r="AB172" s="28"/>
      <c r="AD172" s="143"/>
    </row>
    <row r="173" spans="1:30" s="102" customFormat="1" ht="22.5" customHeight="1">
      <c r="A173" s="36" t="s">
        <v>49</v>
      </c>
      <c r="B173" s="36"/>
      <c r="C173" s="168"/>
      <c r="D173" s="169"/>
      <c r="E173" s="28">
        <f>AB173</f>
        <v>0</v>
      </c>
      <c r="F173" s="32">
        <f>(G173+H173+I173+J173)*15</f>
        <v>0</v>
      </c>
      <c r="G173" s="170"/>
      <c r="H173" s="170"/>
      <c r="I173" s="170"/>
      <c r="J173" s="170"/>
      <c r="K173" s="170"/>
      <c r="L173" s="166"/>
      <c r="M173" s="154">
        <f t="shared" si="136"/>
      </c>
      <c r="N173" s="138">
        <f>SUM(O174:Q174)</f>
        <v>0</v>
      </c>
      <c r="O173" s="97">
        <f>T173</f>
        <v>0</v>
      </c>
      <c r="P173" s="97">
        <f>IF(L173="кп",60,IF(L173="кр",40,IF(L173="кз",20,IF(L173="р",10,0))))</f>
        <v>0</v>
      </c>
      <c r="Q173" s="97">
        <f>Y173</f>
        <v>0</v>
      </c>
      <c r="R173" s="100"/>
      <c r="S173" s="97">
        <f t="shared" si="132"/>
        <v>0</v>
      </c>
      <c r="T173" s="139">
        <f>INT(S173+0.5)</f>
        <v>0</v>
      </c>
      <c r="U173" s="179">
        <f>SUM(G173:J173)</f>
        <v>0</v>
      </c>
      <c r="V173" s="97">
        <f>IF(K173="то",2,IF(K173="и",3,IF(K173="к",1,0)))</f>
        <v>0</v>
      </c>
      <c r="W173" s="145">
        <f>U173*V173</f>
        <v>0</v>
      </c>
      <c r="X173" s="154">
        <f t="shared" si="133"/>
        <v>0</v>
      </c>
      <c r="Y173" s="139">
        <f>INT(X173+0.5)</f>
        <v>0</v>
      </c>
      <c r="Z173" s="180">
        <f>F173+N173</f>
        <v>0</v>
      </c>
      <c r="AA173" s="181">
        <f t="shared" si="134"/>
        <v>0</v>
      </c>
      <c r="AB173" s="28">
        <f>INT(AA173+0.5)</f>
        <v>0</v>
      </c>
      <c r="AD173" s="143"/>
    </row>
    <row r="174" spans="1:30" s="102" customFormat="1" ht="22.5" customHeight="1">
      <c r="A174" s="36" t="s">
        <v>50</v>
      </c>
      <c r="B174" s="36"/>
      <c r="C174" s="168"/>
      <c r="D174" s="169"/>
      <c r="E174" s="28">
        <f>AB174</f>
        <v>0</v>
      </c>
      <c r="F174" s="32">
        <f>(G174+H174+I174+J174)*15</f>
        <v>0</v>
      </c>
      <c r="G174" s="170"/>
      <c r="H174" s="170"/>
      <c r="I174" s="170"/>
      <c r="J174" s="170"/>
      <c r="K174" s="170"/>
      <c r="L174" s="166"/>
      <c r="M174" s="154">
        <f t="shared" si="136"/>
      </c>
      <c r="N174" s="138">
        <f>SUM(O175:Q175)</f>
        <v>0</v>
      </c>
      <c r="O174" s="97">
        <f>T174</f>
        <v>0</v>
      </c>
      <c r="P174" s="97">
        <f>IF(L174="кп",60,IF(L174="кр",40,IF(L174="кз",20,IF(L174="р",10,0))))</f>
        <v>0</v>
      </c>
      <c r="Q174" s="97">
        <f>Y174</f>
        <v>0</v>
      </c>
      <c r="R174" s="100"/>
      <c r="S174" s="97">
        <f t="shared" si="132"/>
        <v>0</v>
      </c>
      <c r="T174" s="139">
        <f>INT(S174+0.5)</f>
        <v>0</v>
      </c>
      <c r="U174" s="179">
        <f>SUM(G174:J174)</f>
        <v>0</v>
      </c>
      <c r="V174" s="97">
        <f>IF(K174="то",2,IF(K174="и",3,IF(K174="к",1,0)))</f>
        <v>0</v>
      </c>
      <c r="W174" s="145">
        <f>U174*V174</f>
        <v>0</v>
      </c>
      <c r="X174" s="154">
        <f t="shared" si="133"/>
        <v>0</v>
      </c>
      <c r="Y174" s="139">
        <f>INT(X174+0.5)</f>
        <v>0</v>
      </c>
      <c r="Z174" s="180">
        <f>F174+N174</f>
        <v>0</v>
      </c>
      <c r="AA174" s="181">
        <f t="shared" si="134"/>
        <v>0</v>
      </c>
      <c r="AB174" s="28">
        <f>INT(AA174+0.5)</f>
        <v>0</v>
      </c>
      <c r="AD174" s="143"/>
    </row>
    <row r="175" spans="1:30" s="102" customFormat="1" ht="22.5" customHeight="1">
      <c r="A175" s="36" t="s">
        <v>51</v>
      </c>
      <c r="B175" s="36"/>
      <c r="C175" s="168"/>
      <c r="D175" s="169"/>
      <c r="E175" s="28">
        <f>AB175</f>
        <v>0</v>
      </c>
      <c r="F175" s="32">
        <f>(G175+H175+I175+J175)*15</f>
        <v>0</v>
      </c>
      <c r="G175" s="170"/>
      <c r="H175" s="170"/>
      <c r="I175" s="170"/>
      <c r="J175" s="170"/>
      <c r="K175" s="170"/>
      <c r="L175" s="166"/>
      <c r="M175" s="154">
        <f t="shared" si="136"/>
      </c>
      <c r="N175" s="138">
        <f>SUM(O175:Q175)</f>
        <v>0</v>
      </c>
      <c r="O175" s="97">
        <f>T175</f>
        <v>0</v>
      </c>
      <c r="P175" s="97">
        <f>IF(L175="кп",60,IF(L175="кр",40,IF(L175="кз",20,IF(L175="р",10,0))))</f>
        <v>0</v>
      </c>
      <c r="Q175" s="97">
        <f>Y175</f>
        <v>0</v>
      </c>
      <c r="R175" s="100"/>
      <c r="S175" s="97">
        <f t="shared" si="132"/>
        <v>0</v>
      </c>
      <c r="T175" s="139">
        <f>INT(S175+0.5)</f>
        <v>0</v>
      </c>
      <c r="U175" s="179">
        <f>SUM(G175:J175)</f>
        <v>0</v>
      </c>
      <c r="V175" s="97">
        <f>IF(K175="то",2,IF(K175="и",3,IF(K175="к",1,0)))</f>
        <v>0</v>
      </c>
      <c r="W175" s="145">
        <f>U175*V175</f>
        <v>0</v>
      </c>
      <c r="X175" s="154">
        <f t="shared" si="133"/>
        <v>0</v>
      </c>
      <c r="Y175" s="139">
        <f>INT(X175+0.5)</f>
        <v>0</v>
      </c>
      <c r="Z175" s="180">
        <f>F175+N175</f>
        <v>0</v>
      </c>
      <c r="AA175" s="181">
        <f t="shared" si="134"/>
        <v>0</v>
      </c>
      <c r="AB175" s="28">
        <f>INT(AA175+0.5)</f>
        <v>0</v>
      </c>
      <c r="AD175" s="143"/>
    </row>
    <row r="176" spans="1:30" s="102" customFormat="1" ht="22.5" customHeight="1">
      <c r="A176" s="36" t="s">
        <v>52</v>
      </c>
      <c r="B176" s="36"/>
      <c r="C176" s="168"/>
      <c r="D176" s="169"/>
      <c r="E176" s="28">
        <f>AB176</f>
        <v>0</v>
      </c>
      <c r="F176" s="32">
        <f>(G176+H176+I176+J176)*15</f>
        <v>0</v>
      </c>
      <c r="G176" s="170"/>
      <c r="H176" s="170"/>
      <c r="I176" s="170"/>
      <c r="J176" s="170"/>
      <c r="K176" s="170"/>
      <c r="L176" s="166"/>
      <c r="M176" s="154">
        <f t="shared" si="136"/>
      </c>
      <c r="N176" s="138">
        <f>SUM(O176:Q176)</f>
        <v>0</v>
      </c>
      <c r="O176" s="97">
        <f>T176</f>
        <v>0</v>
      </c>
      <c r="P176" s="97">
        <f>IF(L176="кп",60,IF(L176="кр",40,IF(L176="кз",20,IF(L176="р",10,0))))</f>
        <v>0</v>
      </c>
      <c r="Q176" s="97">
        <f>Y176</f>
        <v>0</v>
      </c>
      <c r="R176" s="100"/>
      <c r="S176" s="97">
        <f t="shared" si="132"/>
        <v>0</v>
      </c>
      <c r="T176" s="139">
        <f>INT(S176+0.5)</f>
        <v>0</v>
      </c>
      <c r="U176" s="179">
        <f>SUM(G176:J176)</f>
        <v>0</v>
      </c>
      <c r="V176" s="97">
        <f>IF(K176="то",2,IF(K176="и",3,IF(K176="к",1,0)))</f>
        <v>0</v>
      </c>
      <c r="W176" s="145">
        <f>U176*V176</f>
        <v>0</v>
      </c>
      <c r="X176" s="154">
        <f t="shared" si="133"/>
        <v>0</v>
      </c>
      <c r="Y176" s="139">
        <f>INT(X176+0.5)</f>
        <v>0</v>
      </c>
      <c r="Z176" s="180">
        <f>F176+N176</f>
        <v>0</v>
      </c>
      <c r="AA176" s="181">
        <f t="shared" si="134"/>
        <v>0</v>
      </c>
      <c r="AB176" s="28">
        <f>INT(AA176+0.5)</f>
        <v>0</v>
      </c>
      <c r="AD176" s="143"/>
    </row>
    <row r="177" spans="1:30" s="102" customFormat="1" ht="22.5" customHeight="1">
      <c r="A177" s="36" t="s">
        <v>115</v>
      </c>
      <c r="B177" s="36"/>
      <c r="C177" s="168"/>
      <c r="D177" s="169"/>
      <c r="E177" s="28">
        <f>AB177</f>
        <v>0</v>
      </c>
      <c r="F177" s="32">
        <f>(G177+H177+I177+J177)*15</f>
        <v>0</v>
      </c>
      <c r="G177" s="170"/>
      <c r="H177" s="170"/>
      <c r="I177" s="170"/>
      <c r="J177" s="170"/>
      <c r="K177" s="170"/>
      <c r="L177" s="166"/>
      <c r="M177" s="154">
        <f t="shared" si="136"/>
      </c>
      <c r="N177" s="138">
        <f>SUM(O177:Q177)</f>
        <v>0</v>
      </c>
      <c r="O177" s="97">
        <f>T177</f>
        <v>0</v>
      </c>
      <c r="P177" s="97">
        <f>IF(L177="кп",60,IF(L177="кр",40,IF(L177="кз",20,IF(L177="р",10,0))))</f>
        <v>0</v>
      </c>
      <c r="Q177" s="97">
        <f>Y177</f>
        <v>0</v>
      </c>
      <c r="R177" s="100"/>
      <c r="S177" s="97">
        <f t="shared" si="132"/>
        <v>0</v>
      </c>
      <c r="T177" s="139">
        <f>INT(S177+0.5)</f>
        <v>0</v>
      </c>
      <c r="U177" s="179">
        <f>SUM(G177:J177)</f>
        <v>0</v>
      </c>
      <c r="V177" s="97">
        <f>IF(K177="то",2,IF(K177="и",3,IF(K177="к",1,0)))</f>
        <v>0</v>
      </c>
      <c r="W177" s="145">
        <f>U177*V177</f>
        <v>0</v>
      </c>
      <c r="X177" s="154">
        <f t="shared" si="133"/>
        <v>0</v>
      </c>
      <c r="Y177" s="139">
        <f>INT(X177+0.5)</f>
        <v>0</v>
      </c>
      <c r="Z177" s="180">
        <f>F177+N177</f>
        <v>0</v>
      </c>
      <c r="AA177" s="181">
        <f t="shared" si="134"/>
        <v>0</v>
      </c>
      <c r="AB177" s="28">
        <f>INT(AA177+0.5)</f>
        <v>0</v>
      </c>
      <c r="AD177" s="143"/>
    </row>
    <row r="178" spans="1:30" s="101" customFormat="1" ht="22.5" customHeight="1">
      <c r="A178" s="36"/>
      <c r="B178" s="36"/>
      <c r="C178" s="36"/>
      <c r="D178" s="46" t="s">
        <v>48</v>
      </c>
      <c r="E178" s="28"/>
      <c r="F178" s="30"/>
      <c r="G178" s="30"/>
      <c r="H178" s="30"/>
      <c r="I178" s="30"/>
      <c r="J178" s="30"/>
      <c r="K178" s="30"/>
      <c r="L178" s="30"/>
      <c r="M178" s="99">
        <f t="shared" si="136"/>
      </c>
      <c r="N178" s="145"/>
      <c r="O178" s="139"/>
      <c r="P178" s="140"/>
      <c r="Q178" s="99"/>
      <c r="R178" s="100"/>
      <c r="S178" s="97">
        <f t="shared" si="132"/>
        <v>0</v>
      </c>
      <c r="T178" s="139"/>
      <c r="U178" s="179"/>
      <c r="V178" s="97"/>
      <c r="W178" s="145"/>
      <c r="X178" s="154">
        <f t="shared" si="133"/>
        <v>0</v>
      </c>
      <c r="Y178" s="157"/>
      <c r="Z178" s="180"/>
      <c r="AA178" s="181">
        <f t="shared" si="134"/>
        <v>0</v>
      </c>
      <c r="AB178" s="28"/>
      <c r="AD178" s="143"/>
    </row>
    <row r="179" spans="1:30" s="102" customFormat="1" ht="22.5" customHeight="1">
      <c r="A179" s="36" t="s">
        <v>93</v>
      </c>
      <c r="B179" s="36"/>
      <c r="C179" s="168"/>
      <c r="D179" s="169"/>
      <c r="E179" s="28">
        <f>AB179</f>
        <v>0</v>
      </c>
      <c r="F179" s="32">
        <f>(G179+H179+I179+J179)*15</f>
        <v>0</v>
      </c>
      <c r="G179" s="170"/>
      <c r="H179" s="170"/>
      <c r="I179" s="170"/>
      <c r="J179" s="170"/>
      <c r="K179" s="170"/>
      <c r="L179" s="171"/>
      <c r="M179" s="99">
        <f t="shared" si="136"/>
      </c>
      <c r="N179" s="138">
        <f>SUM(O180:Q180)</f>
        <v>0</v>
      </c>
      <c r="O179" s="97">
        <f>T179</f>
        <v>0</v>
      </c>
      <c r="P179" s="97">
        <f>IF(L179="кп",60,IF(L179="кр",40,IF(L179="кз",20,IF(L179="р",10,0))))</f>
        <v>0</v>
      </c>
      <c r="Q179" s="97">
        <f>Y179</f>
        <v>0</v>
      </c>
      <c r="R179" s="100"/>
      <c r="S179" s="97">
        <f t="shared" si="132"/>
        <v>0</v>
      </c>
      <c r="T179" s="139">
        <f>INT(S179+0.5)</f>
        <v>0</v>
      </c>
      <c r="U179" s="179">
        <f>SUM(G179:J179)</f>
        <v>0</v>
      </c>
      <c r="V179" s="97">
        <f>IF(K179="то",2,IF(K179="и",3,IF(K179="к",1,0)))</f>
        <v>0</v>
      </c>
      <c r="W179" s="145">
        <f>U179*V179</f>
        <v>0</v>
      </c>
      <c r="X179" s="154">
        <f t="shared" si="133"/>
        <v>0</v>
      </c>
      <c r="Y179" s="139">
        <f>INT(X179+0.5)</f>
        <v>0</v>
      </c>
      <c r="Z179" s="180">
        <f>F179+N179</f>
        <v>0</v>
      </c>
      <c r="AA179" s="181">
        <f t="shared" si="134"/>
        <v>0</v>
      </c>
      <c r="AB179" s="28">
        <f>INT(AA179+0.5)</f>
        <v>0</v>
      </c>
      <c r="AD179" s="143"/>
    </row>
    <row r="180" spans="1:30" s="102" customFormat="1" ht="22.5" customHeight="1">
      <c r="A180" s="36" t="s">
        <v>94</v>
      </c>
      <c r="B180" s="36"/>
      <c r="C180" s="168"/>
      <c r="D180" s="169"/>
      <c r="E180" s="28">
        <f>AB180</f>
        <v>0</v>
      </c>
      <c r="F180" s="32">
        <f>(G180+H180+I180+J180)*15</f>
        <v>0</v>
      </c>
      <c r="G180" s="170"/>
      <c r="H180" s="170"/>
      <c r="I180" s="170"/>
      <c r="J180" s="170"/>
      <c r="K180" s="170"/>
      <c r="L180" s="171"/>
      <c r="M180" s="99">
        <f>IF(L180="кп",3,IF(L180="кр",2,IF(L180="кз",1,IF(L180="р",0.5,""))))</f>
      </c>
      <c r="N180" s="138">
        <f>SUM(O181:Q181)</f>
        <v>0</v>
      </c>
      <c r="O180" s="97">
        <f>T180</f>
        <v>0</v>
      </c>
      <c r="P180" s="97">
        <f>IF(L180="кп",60,IF(L180="кр",40,IF(L180="кз",20,IF(L180="р",10,0))))</f>
        <v>0</v>
      </c>
      <c r="Q180" s="97">
        <f>Y180</f>
        <v>0</v>
      </c>
      <c r="R180" s="100"/>
      <c r="S180" s="97">
        <f t="shared" si="132"/>
        <v>0</v>
      </c>
      <c r="T180" s="139">
        <f>INT(S180+0.5)</f>
        <v>0</v>
      </c>
      <c r="U180" s="179">
        <f>SUM(G180:J180)</f>
        <v>0</v>
      </c>
      <c r="V180" s="97">
        <f>IF(K180="то",2,IF(K180="и",3,IF(K180="к",1,0)))</f>
        <v>0</v>
      </c>
      <c r="W180" s="145">
        <f>U180*V180</f>
        <v>0</v>
      </c>
      <c r="X180" s="154">
        <f t="shared" si="133"/>
        <v>0</v>
      </c>
      <c r="Y180" s="139">
        <f>INT(X180+0.5)</f>
        <v>0</v>
      </c>
      <c r="Z180" s="180">
        <f>F180+N180</f>
        <v>0</v>
      </c>
      <c r="AA180" s="181">
        <f t="shared" si="134"/>
        <v>0</v>
      </c>
      <c r="AB180" s="28">
        <f>INT(AA180+0.5)</f>
        <v>0</v>
      </c>
      <c r="AD180" s="143"/>
    </row>
    <row r="181" spans="1:30" s="102" customFormat="1" ht="22.5" customHeight="1">
      <c r="A181" s="36" t="s">
        <v>95</v>
      </c>
      <c r="B181" s="36"/>
      <c r="C181" s="168"/>
      <c r="D181" s="169"/>
      <c r="E181" s="28">
        <f>AB181</f>
        <v>0</v>
      </c>
      <c r="F181" s="32">
        <f>(G181+H181+I181+J181)*15</f>
        <v>0</v>
      </c>
      <c r="G181" s="170"/>
      <c r="H181" s="170"/>
      <c r="I181" s="170"/>
      <c r="J181" s="170"/>
      <c r="K181" s="170"/>
      <c r="L181" s="171"/>
      <c r="M181" s="99">
        <f>IF(L181="кп",3,IF(L181="кр",2,IF(L181="кз",1,IF(L181="р",0.5,""))))</f>
      </c>
      <c r="N181" s="138">
        <f>SUM(O181:Q181)</f>
        <v>0</v>
      </c>
      <c r="O181" s="97">
        <f>T181</f>
        <v>0</v>
      </c>
      <c r="P181" s="97">
        <f>IF(L181="кп",60,IF(L181="кр",40,IF(L181="кз",20,IF(L181="р",10,0))))</f>
        <v>0</v>
      </c>
      <c r="Q181" s="97">
        <f>Y181</f>
        <v>0</v>
      </c>
      <c r="R181" s="100"/>
      <c r="S181" s="97">
        <f t="shared" si="132"/>
        <v>0</v>
      </c>
      <c r="T181" s="139">
        <f>INT(S181+0.5)</f>
        <v>0</v>
      </c>
      <c r="U181" s="179">
        <f>SUM(G181:J181)</f>
        <v>0</v>
      </c>
      <c r="V181" s="97">
        <f>IF(K181="то",2,IF(K181="и",3,IF(K181="к",1,0)))</f>
        <v>0</v>
      </c>
      <c r="W181" s="145">
        <f>U181*V181</f>
        <v>0</v>
      </c>
      <c r="X181" s="154">
        <f t="shared" si="133"/>
        <v>0</v>
      </c>
      <c r="Y181" s="139">
        <f>INT(X181+0.5)</f>
        <v>0</v>
      </c>
      <c r="Z181" s="180">
        <f>F181+N181</f>
        <v>0</v>
      </c>
      <c r="AA181" s="181">
        <f t="shared" si="134"/>
        <v>0</v>
      </c>
      <c r="AB181" s="28">
        <f>INT(AA181+0.5)</f>
        <v>0</v>
      </c>
      <c r="AD181" s="143"/>
    </row>
    <row r="182" spans="1:30" s="102" customFormat="1" ht="22.5" customHeight="1">
      <c r="A182" s="36" t="s">
        <v>96</v>
      </c>
      <c r="B182" s="36"/>
      <c r="C182" s="168"/>
      <c r="D182" s="169"/>
      <c r="E182" s="28">
        <f>AB182</f>
        <v>0</v>
      </c>
      <c r="F182" s="32">
        <f>(G182+H182+I182+J182)*15</f>
        <v>0</v>
      </c>
      <c r="G182" s="170"/>
      <c r="H182" s="170"/>
      <c r="I182" s="170"/>
      <c r="J182" s="170"/>
      <c r="K182" s="170"/>
      <c r="L182" s="171"/>
      <c r="M182" s="99">
        <f>IF(L182="кп",3,IF(L182="кр",2,IF(L182="кз",1,IF(L182="р",0.5,""))))</f>
      </c>
      <c r="N182" s="138">
        <f>SUM(O182:Q182)</f>
        <v>0</v>
      </c>
      <c r="O182" s="97">
        <f>T182</f>
        <v>0</v>
      </c>
      <c r="P182" s="97">
        <f>IF(L182="кп",60,IF(L182="кр",40,IF(L182="кз",20,IF(L182="р",10,0))))</f>
        <v>0</v>
      </c>
      <c r="Q182" s="97">
        <f>Y182</f>
        <v>0</v>
      </c>
      <c r="R182" s="100"/>
      <c r="S182" s="97">
        <f t="shared" si="132"/>
        <v>0</v>
      </c>
      <c r="T182" s="139">
        <f>INT(S182+0.5)</f>
        <v>0</v>
      </c>
      <c r="U182" s="179">
        <f>SUM(G182:J182)</f>
        <v>0</v>
      </c>
      <c r="V182" s="97">
        <f>IF(K182="то",2,IF(K182="и",3,IF(K182="к",1,0)))</f>
        <v>0</v>
      </c>
      <c r="W182" s="145">
        <f>U182*V182</f>
        <v>0</v>
      </c>
      <c r="X182" s="154">
        <f t="shared" si="133"/>
        <v>0</v>
      </c>
      <c r="Y182" s="139">
        <f>INT(X182+0.5)</f>
        <v>0</v>
      </c>
      <c r="Z182" s="180">
        <f>F182+N182</f>
        <v>0</v>
      </c>
      <c r="AA182" s="181">
        <f t="shared" si="134"/>
        <v>0</v>
      </c>
      <c r="AB182" s="28">
        <f>INT(AA182+0.5)</f>
        <v>0</v>
      </c>
      <c r="AD182" s="143"/>
    </row>
    <row r="183" spans="1:30" s="102" customFormat="1" ht="22.5" customHeight="1">
      <c r="A183" s="36" t="s">
        <v>116</v>
      </c>
      <c r="B183" s="36"/>
      <c r="C183" s="168"/>
      <c r="D183" s="169"/>
      <c r="E183" s="28">
        <f>AB183</f>
        <v>0</v>
      </c>
      <c r="F183" s="32">
        <f>(G183+H183+I183+J183)*15</f>
        <v>0</v>
      </c>
      <c r="G183" s="170"/>
      <c r="H183" s="170"/>
      <c r="I183" s="170"/>
      <c r="J183" s="170"/>
      <c r="K183" s="170"/>
      <c r="L183" s="171"/>
      <c r="M183" s="99">
        <f>IF(L183="кп",3,IF(L183="кр",2,IF(L183="кз",1,IF(L183="р",0.5,""))))</f>
      </c>
      <c r="N183" s="138">
        <f>SUM(O183:Q183)</f>
        <v>0</v>
      </c>
      <c r="O183" s="97">
        <f>T183</f>
        <v>0</v>
      </c>
      <c r="P183" s="97">
        <f>IF(L183="кп",60,IF(L183="кр",40,IF(L183="кз",20,IF(L183="р",10,0))))</f>
        <v>0</v>
      </c>
      <c r="Q183" s="97">
        <f>Y183</f>
        <v>0</v>
      </c>
      <c r="R183" s="100"/>
      <c r="S183" s="97">
        <f t="shared" si="132"/>
        <v>0</v>
      </c>
      <c r="T183" s="139">
        <f>INT(S183+0.5)</f>
        <v>0</v>
      </c>
      <c r="U183" s="179">
        <f>SUM(G183:J183)</f>
        <v>0</v>
      </c>
      <c r="V183" s="97">
        <f>IF(K183="то",2,IF(K183="и",3,IF(K183="к",1,0)))</f>
        <v>0</v>
      </c>
      <c r="W183" s="145">
        <f>U183*V183</f>
        <v>0</v>
      </c>
      <c r="X183" s="154">
        <f t="shared" si="133"/>
        <v>0</v>
      </c>
      <c r="Y183" s="139">
        <f>INT(X183+0.5)</f>
        <v>0</v>
      </c>
      <c r="Z183" s="180">
        <f>F183+N183</f>
        <v>0</v>
      </c>
      <c r="AA183" s="181">
        <f t="shared" si="134"/>
        <v>0</v>
      </c>
      <c r="AB183" s="28">
        <f>INT(AA183+0.5)</f>
        <v>0</v>
      </c>
      <c r="AD183" s="143"/>
    </row>
    <row r="184" spans="1:28" s="101" customFormat="1" ht="41.25">
      <c r="A184" s="408" t="s">
        <v>67</v>
      </c>
      <c r="B184" s="408"/>
      <c r="C184" s="408"/>
      <c r="D184" s="408"/>
      <c r="E184" s="29">
        <f>SUM(E164:E171)+E173+E179</f>
        <v>30</v>
      </c>
      <c r="F184" s="38">
        <f>SUM(F164:F173)+F179</f>
        <v>315</v>
      </c>
      <c r="G184" s="29">
        <f>SUM(G164:G173)+G179</f>
        <v>11</v>
      </c>
      <c r="H184" s="29">
        <f>SUM(H164:H173)+H179</f>
        <v>0</v>
      </c>
      <c r="I184" s="29">
        <f>SUM(I164:I173)+I179</f>
        <v>0</v>
      </c>
      <c r="J184" s="29">
        <f>SUM(J164:J173)+J179</f>
        <v>10</v>
      </c>
      <c r="K184" s="173" t="s">
        <v>198</v>
      </c>
      <c r="L184" s="173" t="s">
        <v>221</v>
      </c>
      <c r="M184" s="164">
        <f>SUM(M164:M173,M179)</f>
        <v>6</v>
      </c>
      <c r="N184" s="146">
        <f>800-F184</f>
        <v>485</v>
      </c>
      <c r="O184" s="148">
        <f>800-F184-P184-Q184</f>
        <v>165</v>
      </c>
      <c r="P184" s="146">
        <f>SUM(P164:P173)+P179</f>
        <v>120</v>
      </c>
      <c r="Q184" s="146">
        <f>SUM(Q164:Q173)+Q179</f>
        <v>200</v>
      </c>
      <c r="R184" s="100"/>
      <c r="S184" s="146">
        <f aca="true" t="shared" si="137" ref="S184:AB184">SUM(S164:S173)+S179</f>
        <v>164.99999999999997</v>
      </c>
      <c r="T184" s="146">
        <f t="shared" si="137"/>
        <v>165</v>
      </c>
      <c r="U184" s="149">
        <f t="shared" si="137"/>
        <v>21</v>
      </c>
      <c r="V184" s="29">
        <f t="shared" si="137"/>
        <v>14</v>
      </c>
      <c r="W184" s="29">
        <f t="shared" si="137"/>
        <v>59</v>
      </c>
      <c r="X184" s="149">
        <f t="shared" si="137"/>
        <v>200</v>
      </c>
      <c r="Y184" s="148">
        <f t="shared" si="137"/>
        <v>200</v>
      </c>
      <c r="Z184" s="148">
        <f t="shared" si="137"/>
        <v>800</v>
      </c>
      <c r="AA184" s="148">
        <f t="shared" si="137"/>
        <v>30.000000000000004</v>
      </c>
      <c r="AB184" s="148">
        <f t="shared" si="137"/>
        <v>30</v>
      </c>
    </row>
    <row r="185" spans="1:28" s="101" customFormat="1" ht="18.75" customHeight="1">
      <c r="A185" s="237"/>
      <c r="B185" s="237"/>
      <c r="C185" s="237"/>
      <c r="D185" s="237"/>
      <c r="E185" s="29"/>
      <c r="F185" s="38"/>
      <c r="G185" s="29"/>
      <c r="H185" s="29"/>
      <c r="I185" s="29"/>
      <c r="J185" s="29"/>
      <c r="K185" s="39"/>
      <c r="L185" s="39"/>
      <c r="M185" s="164"/>
      <c r="N185" s="146"/>
      <c r="O185" s="148"/>
      <c r="P185" s="146"/>
      <c r="Q185" s="146"/>
      <c r="R185" s="100"/>
      <c r="S185" s="146"/>
      <c r="T185" s="263"/>
      <c r="U185" s="264"/>
      <c r="V185" s="29"/>
      <c r="W185" s="29"/>
      <c r="X185" s="149"/>
      <c r="Y185" s="265"/>
      <c r="Z185" s="266"/>
      <c r="AA185" s="148"/>
      <c r="AB185" s="148"/>
    </row>
    <row r="186" spans="1:28" s="101" customFormat="1" ht="18.75" customHeight="1">
      <c r="A186" s="237"/>
      <c r="B186" s="237"/>
      <c r="C186" s="237"/>
      <c r="D186" s="237"/>
      <c r="E186" s="29"/>
      <c r="F186" s="38"/>
      <c r="G186" s="29"/>
      <c r="H186" s="29"/>
      <c r="I186" s="29"/>
      <c r="J186" s="29"/>
      <c r="K186" s="39"/>
      <c r="L186" s="39"/>
      <c r="M186" s="164"/>
      <c r="N186" s="146"/>
      <c r="O186" s="148"/>
      <c r="P186" s="146"/>
      <c r="Q186" s="146"/>
      <c r="R186" s="100"/>
      <c r="S186" s="146"/>
      <c r="T186" s="263"/>
      <c r="U186" s="264"/>
      <c r="V186" s="29"/>
      <c r="W186" s="29"/>
      <c r="X186" s="149"/>
      <c r="Y186" s="265"/>
      <c r="Z186" s="266"/>
      <c r="AA186" s="148"/>
      <c r="AB186" s="148"/>
    </row>
    <row r="187" spans="1:28" ht="14.25">
      <c r="A187" s="31" t="s">
        <v>23</v>
      </c>
      <c r="B187" s="41" t="s">
        <v>23</v>
      </c>
      <c r="C187" s="41" t="s">
        <v>23</v>
      </c>
      <c r="D187" s="43" t="s">
        <v>68</v>
      </c>
      <c r="E187" s="31" t="s">
        <v>23</v>
      </c>
      <c r="F187" s="31"/>
      <c r="G187" s="31"/>
      <c r="H187" s="31"/>
      <c r="I187" s="31"/>
      <c r="J187" s="31"/>
      <c r="K187" s="31"/>
      <c r="L187" s="31"/>
      <c r="M187" s="94"/>
      <c r="N187" s="150"/>
      <c r="O187" s="91"/>
      <c r="P187" s="91"/>
      <c r="Q187" s="91"/>
      <c r="R187" s="95"/>
      <c r="S187" s="91"/>
      <c r="T187" s="159"/>
      <c r="U187" s="160"/>
      <c r="V187" s="91"/>
      <c r="W187" s="150"/>
      <c r="X187" s="94"/>
      <c r="Y187" s="161"/>
      <c r="Z187" s="178"/>
      <c r="AA187" s="150"/>
      <c r="AB187" s="91"/>
    </row>
    <row r="188" spans="1:28" ht="14.25">
      <c r="A188" s="31"/>
      <c r="B188" s="41"/>
      <c r="C188" s="41"/>
      <c r="D188" s="45" t="s">
        <v>42</v>
      </c>
      <c r="E188" s="31"/>
      <c r="F188" s="31"/>
      <c r="G188" s="31"/>
      <c r="H188" s="31"/>
      <c r="I188" s="31"/>
      <c r="J188" s="31"/>
      <c r="K188" s="31"/>
      <c r="L188" s="31"/>
      <c r="M188" s="94"/>
      <c r="N188" s="150"/>
      <c r="O188" s="91"/>
      <c r="P188" s="91"/>
      <c r="Q188" s="91"/>
      <c r="R188" s="95"/>
      <c r="S188" s="174">
        <f>O209</f>
        <v>100</v>
      </c>
      <c r="T188" s="159"/>
      <c r="U188" s="160"/>
      <c r="V188" s="97"/>
      <c r="W188" s="150"/>
      <c r="X188" s="176">
        <v>130</v>
      </c>
      <c r="Y188" s="177"/>
      <c r="Z188" s="178"/>
      <c r="AA188" s="174">
        <v>20</v>
      </c>
      <c r="AB188" s="91"/>
    </row>
    <row r="189" spans="1:28" ht="27">
      <c r="A189" s="30">
        <v>1</v>
      </c>
      <c r="B189" s="36"/>
      <c r="C189" s="168" t="s">
        <v>172</v>
      </c>
      <c r="D189" s="267" t="s">
        <v>222</v>
      </c>
      <c r="E189" s="28">
        <f aca="true" t="shared" si="138" ref="E189:E196">AB189</f>
        <v>4</v>
      </c>
      <c r="F189" s="32">
        <f aca="true" t="shared" si="139" ref="F189:F196">(G189+H189+I189+J189)*10</f>
        <v>50</v>
      </c>
      <c r="G189" s="170">
        <v>3</v>
      </c>
      <c r="H189" s="170"/>
      <c r="I189" s="170"/>
      <c r="J189" s="170">
        <v>2</v>
      </c>
      <c r="K189" s="170" t="s">
        <v>46</v>
      </c>
      <c r="L189" s="170"/>
      <c r="M189" s="99">
        <f aca="true" t="shared" si="140" ref="M189:M196">IF(L189="кп",3,IF(L189="кр",2,IF(L189="кз",1,IF(L189="р",0.5,""))))</f>
      </c>
      <c r="N189" s="145">
        <f aca="true" t="shared" si="141" ref="N189:N196">SUM(O189:Q189)</f>
        <v>51</v>
      </c>
      <c r="O189" s="97">
        <f aca="true" t="shared" si="142" ref="O189:O196">T189</f>
        <v>25</v>
      </c>
      <c r="P189" s="30">
        <f aca="true" t="shared" si="143" ref="P189:P194">IF(L189="кп",60,IF(L189="кр",40,IF(L189="кз",20,IF(L189="р",10,0))))</f>
        <v>0</v>
      </c>
      <c r="Q189" s="97">
        <f aca="true" t="shared" si="144" ref="Q189:Q196">Y189</f>
        <v>26</v>
      </c>
      <c r="R189" s="100"/>
      <c r="S189" s="97">
        <f aca="true" t="shared" si="145" ref="S189:S196">F189*$S$188/$F$209</f>
        <v>25</v>
      </c>
      <c r="T189" s="139">
        <f aca="true" t="shared" si="146" ref="T189:T206">INT(S189+0.5)</f>
        <v>25</v>
      </c>
      <c r="U189" s="179">
        <f aca="true" t="shared" si="147" ref="U189:U200">SUM(G189:J189)</f>
        <v>5</v>
      </c>
      <c r="V189" s="97">
        <f aca="true" t="shared" si="148" ref="V189:V196">IF(K189="то",2,IF(K189="и",3,IF(K189="к",1,0)))</f>
        <v>2</v>
      </c>
      <c r="W189" s="145">
        <f aca="true" t="shared" si="149" ref="W189:W196">U189*V189</f>
        <v>10</v>
      </c>
      <c r="X189" s="154">
        <f aca="true" t="shared" si="150" ref="X189:X196">W189*$X$188/$W$209</f>
        <v>26</v>
      </c>
      <c r="Y189" s="139">
        <f aca="true" t="shared" si="151" ref="Y189:Y206">INT(X189+0.5)</f>
        <v>26</v>
      </c>
      <c r="Z189" s="180">
        <f aca="true" t="shared" si="152" ref="Z189:Z196">F189+N189</f>
        <v>101</v>
      </c>
      <c r="AA189" s="181">
        <f aca="true" t="shared" si="153" ref="AA189:AA196">Z189*$AA$188/$Z$209</f>
        <v>3.811320754716981</v>
      </c>
      <c r="AB189" s="28">
        <f>INT(AA189+0.5)</f>
        <v>4</v>
      </c>
    </row>
    <row r="190" spans="1:28" ht="27">
      <c r="A190" s="30">
        <v>2</v>
      </c>
      <c r="B190" s="36"/>
      <c r="C190" s="168" t="s">
        <v>172</v>
      </c>
      <c r="D190" s="267" t="s">
        <v>223</v>
      </c>
      <c r="E190" s="28">
        <f t="shared" si="138"/>
        <v>3</v>
      </c>
      <c r="F190" s="32">
        <f t="shared" si="139"/>
        <v>30</v>
      </c>
      <c r="G190" s="170">
        <v>2</v>
      </c>
      <c r="H190" s="170"/>
      <c r="I190" s="170"/>
      <c r="J190" s="170">
        <v>1</v>
      </c>
      <c r="K190" s="170" t="s">
        <v>44</v>
      </c>
      <c r="L190" s="171"/>
      <c r="M190" s="99">
        <f t="shared" si="140"/>
      </c>
      <c r="N190" s="145">
        <f t="shared" si="141"/>
        <v>38</v>
      </c>
      <c r="O190" s="97">
        <f t="shared" si="142"/>
        <v>15</v>
      </c>
      <c r="P190" s="30">
        <f t="shared" si="143"/>
        <v>0</v>
      </c>
      <c r="Q190" s="97">
        <f t="shared" si="144"/>
        <v>23</v>
      </c>
      <c r="R190" s="100"/>
      <c r="S190" s="97">
        <f t="shared" si="145"/>
        <v>15</v>
      </c>
      <c r="T190" s="139">
        <f t="shared" si="146"/>
        <v>15</v>
      </c>
      <c r="U190" s="179">
        <f t="shared" si="147"/>
        <v>3</v>
      </c>
      <c r="V190" s="97">
        <f t="shared" si="148"/>
        <v>3</v>
      </c>
      <c r="W190" s="145">
        <f t="shared" si="149"/>
        <v>9</v>
      </c>
      <c r="X190" s="154">
        <f t="shared" si="150"/>
        <v>23.4</v>
      </c>
      <c r="Y190" s="139">
        <f t="shared" si="151"/>
        <v>23</v>
      </c>
      <c r="Z190" s="180">
        <f t="shared" si="152"/>
        <v>68</v>
      </c>
      <c r="AA190" s="181">
        <f t="shared" si="153"/>
        <v>2.5660377358490565</v>
      </c>
      <c r="AB190" s="28">
        <f>INT(AA190+0.5)</f>
        <v>3</v>
      </c>
    </row>
    <row r="191" spans="1:28" ht="27">
      <c r="A191" s="30">
        <v>3</v>
      </c>
      <c r="B191" s="36"/>
      <c r="C191" s="168" t="s">
        <v>213</v>
      </c>
      <c r="D191" s="267" t="s">
        <v>224</v>
      </c>
      <c r="E191" s="28">
        <f t="shared" si="138"/>
        <v>3</v>
      </c>
      <c r="F191" s="32">
        <f t="shared" si="139"/>
        <v>30</v>
      </c>
      <c r="G191" s="170">
        <v>2</v>
      </c>
      <c r="H191" s="170"/>
      <c r="I191" s="170"/>
      <c r="J191" s="170">
        <v>1</v>
      </c>
      <c r="K191" s="170" t="s">
        <v>44</v>
      </c>
      <c r="L191" s="170"/>
      <c r="M191" s="99">
        <f t="shared" si="140"/>
      </c>
      <c r="N191" s="145">
        <f t="shared" si="141"/>
        <v>38</v>
      </c>
      <c r="O191" s="97">
        <f t="shared" si="142"/>
        <v>15</v>
      </c>
      <c r="P191" s="30">
        <f t="shared" si="143"/>
        <v>0</v>
      </c>
      <c r="Q191" s="97">
        <f t="shared" si="144"/>
        <v>23</v>
      </c>
      <c r="R191" s="100"/>
      <c r="S191" s="97">
        <f t="shared" si="145"/>
        <v>15</v>
      </c>
      <c r="T191" s="139">
        <f t="shared" si="146"/>
        <v>15</v>
      </c>
      <c r="U191" s="179">
        <f t="shared" si="147"/>
        <v>3</v>
      </c>
      <c r="V191" s="97">
        <f t="shared" si="148"/>
        <v>3</v>
      </c>
      <c r="W191" s="145">
        <f t="shared" si="149"/>
        <v>9</v>
      </c>
      <c r="X191" s="154">
        <f t="shared" si="150"/>
        <v>23.4</v>
      </c>
      <c r="Y191" s="139">
        <f t="shared" si="151"/>
        <v>23</v>
      </c>
      <c r="Z191" s="180">
        <f t="shared" si="152"/>
        <v>68</v>
      </c>
      <c r="AA191" s="181">
        <f t="shared" si="153"/>
        <v>2.5660377358490565</v>
      </c>
      <c r="AB191" s="28">
        <f aca="true" t="shared" si="154" ref="AB191:AB196">INT(AA191+0.5)</f>
        <v>3</v>
      </c>
    </row>
    <row r="192" spans="1:30" s="101" customFormat="1" ht="15">
      <c r="A192" s="30">
        <v>4</v>
      </c>
      <c r="B192" s="36"/>
      <c r="C192" s="168" t="s">
        <v>183</v>
      </c>
      <c r="D192" s="267" t="s">
        <v>225</v>
      </c>
      <c r="E192" s="28">
        <f>AB192</f>
        <v>3</v>
      </c>
      <c r="F192" s="32">
        <f>(G192+H192+I192+J192)*10</f>
        <v>40</v>
      </c>
      <c r="G192" s="170">
        <v>2</v>
      </c>
      <c r="H192" s="170"/>
      <c r="I192" s="170"/>
      <c r="J192" s="170">
        <v>2</v>
      </c>
      <c r="K192" s="170" t="s">
        <v>44</v>
      </c>
      <c r="L192" s="170"/>
      <c r="M192" s="99">
        <f>IF(L192="кп",3,IF(L192="кр",2,IF(L192="кз",1,IF(L192="р",0.5,""))))</f>
      </c>
      <c r="N192" s="145">
        <f>SUM(O192:Q192)</f>
        <v>52</v>
      </c>
      <c r="O192" s="97">
        <f>T192</f>
        <v>20</v>
      </c>
      <c r="P192" s="30">
        <f t="shared" si="143"/>
        <v>0</v>
      </c>
      <c r="Q192" s="97">
        <f>Y192</f>
        <v>32</v>
      </c>
      <c r="R192" s="100"/>
      <c r="S192" s="97">
        <f>F192*$S$188/$F$209</f>
        <v>20</v>
      </c>
      <c r="T192" s="139">
        <f>INT(S192+0.5)</f>
        <v>20</v>
      </c>
      <c r="U192" s="179">
        <f>SUM(G192:J192)</f>
        <v>4</v>
      </c>
      <c r="V192" s="97">
        <f>IF(K192="то",2,IF(K192="и",3,IF(K192="к",1,0)))</f>
        <v>3</v>
      </c>
      <c r="W192" s="145">
        <f>U192*V192</f>
        <v>12</v>
      </c>
      <c r="X192" s="154">
        <f>W192*$X$188/$W$209</f>
        <v>31.2</v>
      </c>
      <c r="Y192" s="286">
        <v>32</v>
      </c>
      <c r="Z192" s="180">
        <f>F192+N192</f>
        <v>92</v>
      </c>
      <c r="AA192" s="181">
        <f>Z192*$AA$188/$Z$209</f>
        <v>3.4716981132075473</v>
      </c>
      <c r="AB192" s="28">
        <f>INT(AA192+0.5)</f>
        <v>3</v>
      </c>
      <c r="AD192" s="143"/>
    </row>
    <row r="193" spans="1:30" s="101" customFormat="1" ht="17.25" customHeight="1">
      <c r="A193" s="97">
        <v>5</v>
      </c>
      <c r="B193" s="36"/>
      <c r="C193" s="168"/>
      <c r="D193" s="267"/>
      <c r="E193" s="28">
        <f t="shared" si="138"/>
        <v>0</v>
      </c>
      <c r="F193" s="32">
        <f t="shared" si="139"/>
        <v>0</v>
      </c>
      <c r="G193" s="170"/>
      <c r="H193" s="170"/>
      <c r="I193" s="170"/>
      <c r="J193" s="170"/>
      <c r="K193" s="170"/>
      <c r="L193" s="171"/>
      <c r="M193" s="99">
        <f t="shared" si="140"/>
      </c>
      <c r="N193" s="145">
        <f t="shared" si="141"/>
        <v>0</v>
      </c>
      <c r="O193" s="97">
        <f t="shared" si="142"/>
        <v>0</v>
      </c>
      <c r="P193" s="30">
        <f t="shared" si="143"/>
        <v>0</v>
      </c>
      <c r="Q193" s="97">
        <f t="shared" si="144"/>
        <v>0</v>
      </c>
      <c r="R193" s="100"/>
      <c r="S193" s="97">
        <f t="shared" si="145"/>
        <v>0</v>
      </c>
      <c r="T193" s="139">
        <f>INT(S193+0.5)</f>
        <v>0</v>
      </c>
      <c r="U193" s="179">
        <f>SUM(G193:J193)</f>
        <v>0</v>
      </c>
      <c r="V193" s="97">
        <f t="shared" si="148"/>
        <v>0</v>
      </c>
      <c r="W193" s="145">
        <f t="shared" si="149"/>
        <v>0</v>
      </c>
      <c r="X193" s="154">
        <f t="shared" si="150"/>
        <v>0</v>
      </c>
      <c r="Y193" s="139">
        <f>INT(X193+0.5)</f>
        <v>0</v>
      </c>
      <c r="Z193" s="180">
        <f t="shared" si="152"/>
        <v>0</v>
      </c>
      <c r="AA193" s="181">
        <f t="shared" si="153"/>
        <v>0</v>
      </c>
      <c r="AB193" s="28">
        <f t="shared" si="154"/>
        <v>0</v>
      </c>
      <c r="AD193" s="143"/>
    </row>
    <row r="194" spans="1:30" s="101" customFormat="1" ht="17.25" customHeight="1">
      <c r="A194" s="97">
        <v>6</v>
      </c>
      <c r="B194" s="36"/>
      <c r="C194" s="168"/>
      <c r="D194" s="267"/>
      <c r="E194" s="28">
        <f t="shared" si="138"/>
        <v>0</v>
      </c>
      <c r="F194" s="32">
        <f t="shared" si="139"/>
        <v>0</v>
      </c>
      <c r="G194" s="170"/>
      <c r="H194" s="170"/>
      <c r="I194" s="170"/>
      <c r="J194" s="170"/>
      <c r="K194" s="170"/>
      <c r="L194" s="171"/>
      <c r="M194" s="99">
        <f t="shared" si="140"/>
      </c>
      <c r="N194" s="145">
        <f t="shared" si="141"/>
        <v>0</v>
      </c>
      <c r="O194" s="97">
        <f t="shared" si="142"/>
        <v>0</v>
      </c>
      <c r="P194" s="30">
        <f t="shared" si="143"/>
        <v>0</v>
      </c>
      <c r="Q194" s="97">
        <f t="shared" si="144"/>
        <v>0</v>
      </c>
      <c r="R194" s="100"/>
      <c r="S194" s="97">
        <f t="shared" si="145"/>
        <v>0</v>
      </c>
      <c r="T194" s="139">
        <f>INT(S194+0.5)</f>
        <v>0</v>
      </c>
      <c r="U194" s="179">
        <f>SUM(G194:J194)</f>
        <v>0</v>
      </c>
      <c r="V194" s="97">
        <f t="shared" si="148"/>
        <v>0</v>
      </c>
      <c r="W194" s="145">
        <f t="shared" si="149"/>
        <v>0</v>
      </c>
      <c r="X194" s="154">
        <f t="shared" si="150"/>
        <v>0</v>
      </c>
      <c r="Y194" s="139">
        <f>INT(X194+0.5)</f>
        <v>0</v>
      </c>
      <c r="Z194" s="180">
        <f t="shared" si="152"/>
        <v>0</v>
      </c>
      <c r="AA194" s="181">
        <f t="shared" si="153"/>
        <v>0</v>
      </c>
      <c r="AB194" s="28">
        <f t="shared" si="154"/>
        <v>0</v>
      </c>
      <c r="AD194" s="143"/>
    </row>
    <row r="195" spans="1:30" s="101" customFormat="1" ht="17.25" customHeight="1">
      <c r="A195" s="97">
        <v>7</v>
      </c>
      <c r="B195" s="36"/>
      <c r="C195" s="168" t="s">
        <v>172</v>
      </c>
      <c r="D195" s="34" t="s">
        <v>107</v>
      </c>
      <c r="E195" s="28">
        <f>AB195</f>
        <v>4</v>
      </c>
      <c r="F195" s="32">
        <f>(G195+H195+I195+J195)*10</f>
        <v>0</v>
      </c>
      <c r="G195" s="30"/>
      <c r="H195" s="30"/>
      <c r="I195" s="30"/>
      <c r="J195" s="30"/>
      <c r="K195" s="30"/>
      <c r="L195" s="33"/>
      <c r="M195" s="99">
        <f>IF(L195="кп",3,IF(L195="кр",2,IF(L195="кз",1,IF(L195="р",0.5,""))))</f>
      </c>
      <c r="N195" s="145">
        <f>SUM(O195:Q195)</f>
        <v>100</v>
      </c>
      <c r="O195" s="97">
        <f>T195</f>
        <v>0</v>
      </c>
      <c r="P195" s="30">
        <v>100</v>
      </c>
      <c r="Q195" s="97">
        <f>Y195</f>
        <v>0</v>
      </c>
      <c r="R195" s="100"/>
      <c r="S195" s="97">
        <f>F195*$S$188/$F$209</f>
        <v>0</v>
      </c>
      <c r="T195" s="139">
        <f>INT(S195+0.5)</f>
        <v>0</v>
      </c>
      <c r="U195" s="179">
        <f>SUM(G195:J195)</f>
        <v>0</v>
      </c>
      <c r="V195" s="97">
        <f>IF(K195="то",2,IF(K195="и",3,IF(K195="к",1,0)))</f>
        <v>0</v>
      </c>
      <c r="W195" s="145">
        <f>U195*V195</f>
        <v>0</v>
      </c>
      <c r="X195" s="154">
        <f>W195*$X$188/$W$209</f>
        <v>0</v>
      </c>
      <c r="Y195" s="139">
        <f>INT(X195+0.5)</f>
        <v>0</v>
      </c>
      <c r="Z195" s="180">
        <f>F195+N195</f>
        <v>100</v>
      </c>
      <c r="AA195" s="181">
        <f>Z195*$AA$188/$Z$209</f>
        <v>3.7735849056603774</v>
      </c>
      <c r="AB195" s="28">
        <f>INT(AA195+0.5)</f>
        <v>4</v>
      </c>
      <c r="AD195" s="143"/>
    </row>
    <row r="196" spans="1:30" s="101" customFormat="1" ht="17.25" customHeight="1">
      <c r="A196" s="97">
        <v>8</v>
      </c>
      <c r="B196" s="36"/>
      <c r="C196" s="168"/>
      <c r="D196" s="267"/>
      <c r="E196" s="28">
        <f t="shared" si="138"/>
        <v>0</v>
      </c>
      <c r="F196" s="32">
        <f t="shared" si="139"/>
        <v>0</v>
      </c>
      <c r="G196" s="170"/>
      <c r="H196" s="170"/>
      <c r="I196" s="170"/>
      <c r="J196" s="170"/>
      <c r="K196" s="170"/>
      <c r="L196" s="171"/>
      <c r="M196" s="99">
        <f t="shared" si="140"/>
      </c>
      <c r="N196" s="145">
        <f t="shared" si="141"/>
        <v>0</v>
      </c>
      <c r="O196" s="97">
        <f t="shared" si="142"/>
        <v>0</v>
      </c>
      <c r="P196" s="30">
        <f>IF(L196="кп",60,IF(L196="кр",40,IF(L196="кз",20,IF(L196="р",10,0))))</f>
        <v>0</v>
      </c>
      <c r="Q196" s="97">
        <f t="shared" si="144"/>
        <v>0</v>
      </c>
      <c r="R196" s="100"/>
      <c r="S196" s="97">
        <f t="shared" si="145"/>
        <v>0</v>
      </c>
      <c r="T196" s="139">
        <f>INT(S196+0.5)</f>
        <v>0</v>
      </c>
      <c r="U196" s="179">
        <f>SUM(G196:J196)</f>
        <v>0</v>
      </c>
      <c r="V196" s="97">
        <f t="shared" si="148"/>
        <v>0</v>
      </c>
      <c r="W196" s="145">
        <f t="shared" si="149"/>
        <v>0</v>
      </c>
      <c r="X196" s="154">
        <f t="shared" si="150"/>
        <v>0</v>
      </c>
      <c r="Y196" s="139">
        <f>INT(X196+0.5)</f>
        <v>0</v>
      </c>
      <c r="Z196" s="180">
        <f t="shared" si="152"/>
        <v>0</v>
      </c>
      <c r="AA196" s="181">
        <f t="shared" si="153"/>
        <v>0</v>
      </c>
      <c r="AB196" s="28">
        <f t="shared" si="154"/>
        <v>0</v>
      </c>
      <c r="AD196" s="143"/>
    </row>
    <row r="197" spans="1:28" ht="13.5">
      <c r="A197" s="30"/>
      <c r="B197" s="36"/>
      <c r="C197" s="36"/>
      <c r="D197" s="46" t="s">
        <v>48</v>
      </c>
      <c r="E197" s="28"/>
      <c r="F197" s="32"/>
      <c r="G197" s="30"/>
      <c r="H197" s="30"/>
      <c r="I197" s="30"/>
      <c r="J197" s="30"/>
      <c r="K197" s="30"/>
      <c r="L197" s="33"/>
      <c r="M197" s="99"/>
      <c r="N197" s="145"/>
      <c r="O197" s="139"/>
      <c r="P197" s="140"/>
      <c r="Q197" s="145"/>
      <c r="R197" s="100"/>
      <c r="S197" s="97"/>
      <c r="T197" s="139"/>
      <c r="U197" s="179"/>
      <c r="V197" s="97"/>
      <c r="W197" s="145"/>
      <c r="X197" s="154"/>
      <c r="Y197" s="139"/>
      <c r="Z197" s="180"/>
      <c r="AA197" s="181"/>
      <c r="AB197" s="28"/>
    </row>
    <row r="198" spans="1:28" ht="13.5">
      <c r="A198" s="36" t="s">
        <v>49</v>
      </c>
      <c r="B198" s="36"/>
      <c r="C198" s="168" t="s">
        <v>172</v>
      </c>
      <c r="D198" s="267" t="s">
        <v>226</v>
      </c>
      <c r="E198" s="28">
        <f>AB198</f>
        <v>3</v>
      </c>
      <c r="F198" s="32">
        <f>(G198+H198+I198+J198)*10</f>
        <v>50</v>
      </c>
      <c r="G198" s="170">
        <v>3</v>
      </c>
      <c r="H198" s="170"/>
      <c r="I198" s="170"/>
      <c r="J198" s="170">
        <v>2</v>
      </c>
      <c r="K198" s="170" t="s">
        <v>46</v>
      </c>
      <c r="L198" s="171"/>
      <c r="M198" s="99">
        <f>IF(L198="кп",3,IF(L198="кр",2,IF(L198="кз",1,IF(L198="р",0.5,""))))</f>
      </c>
      <c r="N198" s="145">
        <f>SUM(O198:Q198)</f>
        <v>51</v>
      </c>
      <c r="O198" s="97">
        <f>T198</f>
        <v>25</v>
      </c>
      <c r="P198" s="97">
        <f>IF(L198="кп",60,IF(L198="кр",40,IF(L198="кз",20,IF(L198="р",10,0))))</f>
        <v>0</v>
      </c>
      <c r="Q198" s="97">
        <f>Y198</f>
        <v>26</v>
      </c>
      <c r="R198" s="100"/>
      <c r="S198" s="97">
        <f>F198*$S$188/$F$209</f>
        <v>25</v>
      </c>
      <c r="T198" s="139">
        <f t="shared" si="146"/>
        <v>25</v>
      </c>
      <c r="U198" s="179">
        <f t="shared" si="147"/>
        <v>5</v>
      </c>
      <c r="V198" s="97">
        <f>IF(K198="то",2,IF(K198="и",3,IF(K198="к",1,0)))</f>
        <v>2</v>
      </c>
      <c r="W198" s="145">
        <f>U198*V198</f>
        <v>10</v>
      </c>
      <c r="X198" s="154">
        <f>W198*$X$188/$W$209</f>
        <v>26</v>
      </c>
      <c r="Y198" s="139">
        <f t="shared" si="151"/>
        <v>26</v>
      </c>
      <c r="Z198" s="180">
        <f>F198+N198</f>
        <v>101</v>
      </c>
      <c r="AA198" s="181">
        <f>Z198*$AA$188/$Z$209</f>
        <v>3.811320754716981</v>
      </c>
      <c r="AB198" s="284">
        <v>3</v>
      </c>
    </row>
    <row r="199" spans="1:28" ht="13.5">
      <c r="A199" s="36" t="s">
        <v>50</v>
      </c>
      <c r="B199" s="36"/>
      <c r="C199" s="168" t="s">
        <v>172</v>
      </c>
      <c r="D199" s="267" t="s">
        <v>227</v>
      </c>
      <c r="E199" s="28">
        <f>AB199</f>
        <v>3</v>
      </c>
      <c r="F199" s="32">
        <f>(G199+H199+I199+J199)*10</f>
        <v>50</v>
      </c>
      <c r="G199" s="170">
        <v>3</v>
      </c>
      <c r="H199" s="170"/>
      <c r="I199" s="170"/>
      <c r="J199" s="170">
        <v>2</v>
      </c>
      <c r="K199" s="170" t="s">
        <v>46</v>
      </c>
      <c r="L199" s="171"/>
      <c r="M199" s="99">
        <f>IF(L199="кп",3,IF(L199="кр",2,IF(L199="кз",1,IF(L199="р",0.5,""))))</f>
      </c>
      <c r="N199" s="145">
        <f>SUM(O199:Q199)</f>
        <v>51</v>
      </c>
      <c r="O199" s="97">
        <f>T199</f>
        <v>25</v>
      </c>
      <c r="P199" s="97">
        <f>IF(L199="кп",60,IF(L199="кр",40,IF(L199="кз",20,IF(L199="р",10,0))))</f>
        <v>0</v>
      </c>
      <c r="Q199" s="97">
        <f>Y199</f>
        <v>26</v>
      </c>
      <c r="R199" s="100"/>
      <c r="S199" s="97">
        <f>F199*$S$188/$F$209</f>
        <v>25</v>
      </c>
      <c r="T199" s="139">
        <f t="shared" si="146"/>
        <v>25</v>
      </c>
      <c r="U199" s="179">
        <f t="shared" si="147"/>
        <v>5</v>
      </c>
      <c r="V199" s="97">
        <f>IF(K199="то",2,IF(K199="и",3,IF(K199="к",1,0)))</f>
        <v>2</v>
      </c>
      <c r="W199" s="145">
        <f>U199*V199</f>
        <v>10</v>
      </c>
      <c r="X199" s="154">
        <f>W199*$X$188/$W$209</f>
        <v>26</v>
      </c>
      <c r="Y199" s="139">
        <f t="shared" si="151"/>
        <v>26</v>
      </c>
      <c r="Z199" s="180">
        <f>F199+N199</f>
        <v>101</v>
      </c>
      <c r="AA199" s="181">
        <f>Z199*$AA$188/$Z$209</f>
        <v>3.811320754716981</v>
      </c>
      <c r="AB199" s="284">
        <v>3</v>
      </c>
    </row>
    <row r="200" spans="1:28" ht="13.5">
      <c r="A200" s="36" t="s">
        <v>51</v>
      </c>
      <c r="B200" s="36"/>
      <c r="C200" s="168" t="s">
        <v>172</v>
      </c>
      <c r="D200" s="267" t="s">
        <v>228</v>
      </c>
      <c r="E200" s="28">
        <f>AB200</f>
        <v>3</v>
      </c>
      <c r="F200" s="32">
        <f>(G200+H200+I200+J200)*10</f>
        <v>50</v>
      </c>
      <c r="G200" s="170">
        <v>3</v>
      </c>
      <c r="H200" s="170"/>
      <c r="I200" s="170"/>
      <c r="J200" s="170">
        <v>2</v>
      </c>
      <c r="K200" s="170" t="s">
        <v>46</v>
      </c>
      <c r="L200" s="171"/>
      <c r="M200" s="99">
        <f>IF(L200="кп",3,IF(L200="кр",2,IF(L200="кз",1,IF(L200="р",0.5,""))))</f>
      </c>
      <c r="N200" s="145">
        <f>SUM(O200:Q200)</f>
        <v>51</v>
      </c>
      <c r="O200" s="97">
        <f>T200</f>
        <v>25</v>
      </c>
      <c r="P200" s="97">
        <f>IF(L200="кп",60,IF(L200="кр",40,IF(L200="кз",20,IF(L200="р",10,0))))</f>
        <v>0</v>
      </c>
      <c r="Q200" s="97">
        <f>Y200</f>
        <v>26</v>
      </c>
      <c r="R200" s="100"/>
      <c r="S200" s="97">
        <f>F200*$S$188/$F$209</f>
        <v>25</v>
      </c>
      <c r="T200" s="139">
        <f t="shared" si="146"/>
        <v>25</v>
      </c>
      <c r="U200" s="179">
        <f t="shared" si="147"/>
        <v>5</v>
      </c>
      <c r="V200" s="97">
        <f>IF(K200="то",2,IF(K200="и",3,IF(K200="к",1,0)))</f>
        <v>2</v>
      </c>
      <c r="W200" s="145">
        <f>U200*V200</f>
        <v>10</v>
      </c>
      <c r="X200" s="154">
        <f>W200*$X$188/$W$209</f>
        <v>26</v>
      </c>
      <c r="Y200" s="139">
        <f t="shared" si="151"/>
        <v>26</v>
      </c>
      <c r="Z200" s="180">
        <f>F200+N200</f>
        <v>101</v>
      </c>
      <c r="AA200" s="181">
        <f>Z200*$AA$188/$Z$209</f>
        <v>3.811320754716981</v>
      </c>
      <c r="AB200" s="284">
        <v>3</v>
      </c>
    </row>
    <row r="201" spans="1:28" ht="13.5">
      <c r="A201" s="36" t="s">
        <v>52</v>
      </c>
      <c r="B201" s="36"/>
      <c r="C201" s="168"/>
      <c r="D201" s="172"/>
      <c r="E201" s="28">
        <f>AB201</f>
        <v>0</v>
      </c>
      <c r="F201" s="32">
        <f>(G201+H201+I201+J201)*10</f>
        <v>0</v>
      </c>
      <c r="G201" s="170"/>
      <c r="H201" s="170"/>
      <c r="I201" s="170"/>
      <c r="J201" s="170"/>
      <c r="K201" s="170"/>
      <c r="L201" s="171"/>
      <c r="M201" s="99">
        <f>IF(L201="кп",3,IF(L201="кр",2,IF(L201="кз",1,IF(L201="р",0.5,""))))</f>
      </c>
      <c r="N201" s="145">
        <f>SUM(O201:Q201)</f>
        <v>0</v>
      </c>
      <c r="O201" s="97">
        <f>T201</f>
        <v>0</v>
      </c>
      <c r="P201" s="30">
        <f>IF(L201="кп",60,IF(L201="кр",40,IF(L201="кз",20,IF(L201="р",10,0))))</f>
        <v>0</v>
      </c>
      <c r="Q201" s="97">
        <f>Y201</f>
        <v>0</v>
      </c>
      <c r="R201" s="100"/>
      <c r="S201" s="97">
        <f>F201*$S$188/$F$209</f>
        <v>0</v>
      </c>
      <c r="T201" s="139">
        <f>INT(S201+0.5)</f>
        <v>0</v>
      </c>
      <c r="U201" s="179">
        <f>SUM(G201:J201)</f>
        <v>0</v>
      </c>
      <c r="V201" s="97">
        <f>IF(K201="то",2,IF(K201="и",3,IF(K201="к",1,0)))</f>
        <v>0</v>
      </c>
      <c r="W201" s="145">
        <f>U201*V201</f>
        <v>0</v>
      </c>
      <c r="X201" s="154">
        <f>W201*$X$188/$W$209</f>
        <v>0</v>
      </c>
      <c r="Y201" s="139">
        <f>INT(X201+0.5)</f>
        <v>0</v>
      </c>
      <c r="Z201" s="180">
        <f>F201+N201</f>
        <v>0</v>
      </c>
      <c r="AA201" s="181">
        <f>Z201*$AA$188/$Z$209</f>
        <v>0</v>
      </c>
      <c r="AB201" s="28">
        <f>INT(AA201+0.5)</f>
        <v>0</v>
      </c>
    </row>
    <row r="202" spans="1:28" ht="13.5">
      <c r="A202" s="36" t="s">
        <v>115</v>
      </c>
      <c r="B202" s="36"/>
      <c r="C202" s="168"/>
      <c r="D202" s="172"/>
      <c r="E202" s="28">
        <f>AB202</f>
        <v>0</v>
      </c>
      <c r="F202" s="32">
        <f>(G202+H202+I202+J202)*10</f>
        <v>0</v>
      </c>
      <c r="G202" s="170"/>
      <c r="H202" s="170"/>
      <c r="I202" s="170"/>
      <c r="J202" s="170"/>
      <c r="K202" s="170"/>
      <c r="L202" s="171"/>
      <c r="M202" s="99">
        <f>IF(L202="кп",3,IF(L202="кр",2,IF(L202="кз",1,IF(L202="р",0.5,""))))</f>
      </c>
      <c r="N202" s="145">
        <f>SUM(O202:Q202)</f>
        <v>0</v>
      </c>
      <c r="O202" s="97">
        <f>T202</f>
        <v>0</v>
      </c>
      <c r="P202" s="30">
        <f>IF(L202="кп",60,IF(L202="кр",40,IF(L202="кз",20,IF(L202="р",10,0))))</f>
        <v>0</v>
      </c>
      <c r="Q202" s="97">
        <f>Y202</f>
        <v>0</v>
      </c>
      <c r="R202" s="100"/>
      <c r="S202" s="97">
        <f>F202*$S$188/$F$209</f>
        <v>0</v>
      </c>
      <c r="T202" s="139">
        <f>INT(S202+0.5)</f>
        <v>0</v>
      </c>
      <c r="U202" s="179">
        <f>SUM(G202:J202)</f>
        <v>0</v>
      </c>
      <c r="V202" s="97">
        <f>IF(K202="то",2,IF(K202="и",3,IF(K202="к",1,0)))</f>
        <v>0</v>
      </c>
      <c r="W202" s="145">
        <f>U202*V202</f>
        <v>0</v>
      </c>
      <c r="X202" s="154">
        <f>W202*$X$188/$W$209</f>
        <v>0</v>
      </c>
      <c r="Y202" s="139">
        <f>INT(X202+0.5)</f>
        <v>0</v>
      </c>
      <c r="Z202" s="180">
        <f>F202+N202</f>
        <v>0</v>
      </c>
      <c r="AA202" s="181">
        <f>Z202*$AA$188/$Z$209</f>
        <v>0</v>
      </c>
      <c r="AB202" s="28">
        <f>INT(AA202+0.5)</f>
        <v>0</v>
      </c>
    </row>
    <row r="203" spans="1:28" ht="13.5">
      <c r="A203" s="36"/>
      <c r="B203" s="36"/>
      <c r="C203" s="36"/>
      <c r="D203" s="46" t="s">
        <v>48</v>
      </c>
      <c r="E203" s="28"/>
      <c r="F203" s="32"/>
      <c r="G203" s="30"/>
      <c r="H203" s="30"/>
      <c r="I203" s="30"/>
      <c r="J203" s="30"/>
      <c r="K203" s="30"/>
      <c r="L203" s="33"/>
      <c r="M203" s="99"/>
      <c r="N203" s="145"/>
      <c r="O203" s="139"/>
      <c r="P203" s="140"/>
      <c r="Q203" s="145"/>
      <c r="R203" s="100"/>
      <c r="S203" s="97"/>
      <c r="T203" s="139"/>
      <c r="U203" s="179"/>
      <c r="V203" s="97"/>
      <c r="W203" s="145"/>
      <c r="X203" s="154"/>
      <c r="Y203" s="139"/>
      <c r="Z203" s="180"/>
      <c r="AA203" s="181"/>
      <c r="AB203" s="28"/>
    </row>
    <row r="204" spans="1:28" ht="13.5">
      <c r="A204" s="36" t="s">
        <v>93</v>
      </c>
      <c r="B204" s="36"/>
      <c r="C204" s="168"/>
      <c r="D204" s="172"/>
      <c r="E204" s="28">
        <f>AB204</f>
        <v>0</v>
      </c>
      <c r="F204" s="32">
        <f>(G204+H204+I204+J204)*10</f>
        <v>0</v>
      </c>
      <c r="G204" s="170"/>
      <c r="H204" s="170"/>
      <c r="I204" s="170"/>
      <c r="J204" s="170"/>
      <c r="K204" s="170"/>
      <c r="L204" s="171"/>
      <c r="M204" s="99">
        <f>IF(L204="кп",3,IF(L204="кр",2,IF(L204="кз",1,IF(L204="р",0.5,""))))</f>
      </c>
      <c r="N204" s="145">
        <f>SUM(O204:Q204)</f>
        <v>0</v>
      </c>
      <c r="O204" s="97">
        <f>T204</f>
        <v>0</v>
      </c>
      <c r="P204" s="97">
        <f>IF(L204="кп",60,IF(L204="кр",40,IF(L204="кз",20,IF(L204="р",10,0))))</f>
        <v>0</v>
      </c>
      <c r="Q204" s="97">
        <f>Y204</f>
        <v>0</v>
      </c>
      <c r="R204" s="100"/>
      <c r="S204" s="97">
        <f>F204*$S$188/$F$209</f>
        <v>0</v>
      </c>
      <c r="T204" s="139">
        <f t="shared" si="146"/>
        <v>0</v>
      </c>
      <c r="U204" s="179">
        <f>SUM(G204:J204)</f>
        <v>0</v>
      </c>
      <c r="V204" s="97">
        <f>IF(K204="то",2,IF(K204="и",3,IF(K204="к",1,0)))</f>
        <v>0</v>
      </c>
      <c r="W204" s="145">
        <f>U204*V204</f>
        <v>0</v>
      </c>
      <c r="X204" s="154">
        <f>W204*$X$188/$W$209</f>
        <v>0</v>
      </c>
      <c r="Y204" s="139">
        <f t="shared" si="151"/>
        <v>0</v>
      </c>
      <c r="Z204" s="180">
        <f>F204+N204</f>
        <v>0</v>
      </c>
      <c r="AA204" s="181">
        <f>Z204*$AA$188/$Z$209</f>
        <v>0</v>
      </c>
      <c r="AB204" s="28">
        <f>INT(AA204+0.5)</f>
        <v>0</v>
      </c>
    </row>
    <row r="205" spans="1:28" ht="13.5">
      <c r="A205" s="36" t="s">
        <v>94</v>
      </c>
      <c r="B205" s="36"/>
      <c r="C205" s="168"/>
      <c r="D205" s="172"/>
      <c r="E205" s="28">
        <f>AB205</f>
        <v>0</v>
      </c>
      <c r="F205" s="32">
        <f>(G205+H205+I205+J205)*10</f>
        <v>0</v>
      </c>
      <c r="G205" s="170"/>
      <c r="H205" s="170"/>
      <c r="I205" s="170"/>
      <c r="J205" s="170"/>
      <c r="K205" s="170"/>
      <c r="L205" s="171"/>
      <c r="M205" s="99">
        <f>IF(L205="кп",3,IF(L205="кр",2,IF(L205="кз",1,IF(L205="р",0.5,""))))</f>
      </c>
      <c r="N205" s="145">
        <f>SUM(O205:Q205)</f>
        <v>0</v>
      </c>
      <c r="O205" s="97">
        <f>T205</f>
        <v>0</v>
      </c>
      <c r="P205" s="97">
        <f>IF(L205="кп",60,IF(L205="кр",40,IF(L205="кз",20,IF(L205="р",10,0))))</f>
        <v>0</v>
      </c>
      <c r="Q205" s="97">
        <f>Y205</f>
        <v>0</v>
      </c>
      <c r="R205" s="100"/>
      <c r="S205" s="97">
        <f>F205*$S$188/$F$209</f>
        <v>0</v>
      </c>
      <c r="T205" s="139">
        <f t="shared" si="146"/>
        <v>0</v>
      </c>
      <c r="U205" s="179">
        <f>SUM(G205:J205)</f>
        <v>0</v>
      </c>
      <c r="V205" s="97">
        <f>IF(K205="то",2,IF(K205="и",3,IF(K205="к",1,0)))</f>
        <v>0</v>
      </c>
      <c r="W205" s="145">
        <f>U205*V205</f>
        <v>0</v>
      </c>
      <c r="X205" s="154">
        <f>W205*$X$188/$W$209</f>
        <v>0</v>
      </c>
      <c r="Y205" s="139">
        <f t="shared" si="151"/>
        <v>0</v>
      </c>
      <c r="Z205" s="180">
        <f>F205+N205</f>
        <v>0</v>
      </c>
      <c r="AA205" s="181">
        <f>Z205*$AA$188/$Z$209</f>
        <v>0</v>
      </c>
      <c r="AB205" s="28">
        <f>INT(AA205+0.5)</f>
        <v>0</v>
      </c>
    </row>
    <row r="206" spans="1:28" ht="13.5">
      <c r="A206" s="36" t="s">
        <v>95</v>
      </c>
      <c r="B206" s="36"/>
      <c r="C206" s="168"/>
      <c r="D206" s="172"/>
      <c r="E206" s="28">
        <f>AB206</f>
        <v>0</v>
      </c>
      <c r="F206" s="32">
        <f>(G206+H206+I206+J206)*10</f>
        <v>0</v>
      </c>
      <c r="G206" s="170"/>
      <c r="H206" s="170"/>
      <c r="I206" s="170"/>
      <c r="J206" s="170"/>
      <c r="K206" s="170"/>
      <c r="L206" s="171"/>
      <c r="M206" s="99">
        <f>IF(L206="кп",3,IF(L206="кр",2,IF(L206="кз",1,IF(L206="р",0.5,""))))</f>
      </c>
      <c r="N206" s="145">
        <f>SUM(O206:Q206)</f>
        <v>0</v>
      </c>
      <c r="O206" s="97">
        <f>T206</f>
        <v>0</v>
      </c>
      <c r="P206" s="97">
        <f>IF(L206="кп",60,IF(L206="кр",40,IF(L206="кз",20,IF(L206="р",10,0))))</f>
        <v>0</v>
      </c>
      <c r="Q206" s="97">
        <f>Y206</f>
        <v>0</v>
      </c>
      <c r="R206" s="100"/>
      <c r="S206" s="97">
        <f>F206*$S$188/$F$209</f>
        <v>0</v>
      </c>
      <c r="T206" s="139">
        <f t="shared" si="146"/>
        <v>0</v>
      </c>
      <c r="U206" s="179">
        <f>SUM(G206:J206)</f>
        <v>0</v>
      </c>
      <c r="V206" s="97">
        <f>IF(K206="то",2,IF(K206="и",3,IF(K206="к",1,0)))</f>
        <v>0</v>
      </c>
      <c r="W206" s="145">
        <f>U206*V206</f>
        <v>0</v>
      </c>
      <c r="X206" s="154">
        <f>W206*$X$188/$W$209</f>
        <v>0</v>
      </c>
      <c r="Y206" s="139">
        <f t="shared" si="151"/>
        <v>0</v>
      </c>
      <c r="Z206" s="180">
        <f>F206+N206</f>
        <v>0</v>
      </c>
      <c r="AA206" s="181">
        <f>Z206*$AA$188/$Z$209</f>
        <v>0</v>
      </c>
      <c r="AB206" s="28">
        <f>INT(AA206+0.5)</f>
        <v>0</v>
      </c>
    </row>
    <row r="207" spans="1:28" ht="13.5">
      <c r="A207" s="36" t="s">
        <v>96</v>
      </c>
      <c r="B207" s="36"/>
      <c r="C207" s="168"/>
      <c r="D207" s="172"/>
      <c r="E207" s="28">
        <f>AB207</f>
        <v>0</v>
      </c>
      <c r="F207" s="32">
        <f>(G207+H207+I207+J207)*10</f>
        <v>0</v>
      </c>
      <c r="G207" s="170"/>
      <c r="H207" s="170"/>
      <c r="I207" s="170"/>
      <c r="J207" s="170"/>
      <c r="K207" s="170"/>
      <c r="L207" s="171"/>
      <c r="M207" s="99">
        <f>IF(L207="кп",3,IF(L207="кр",2,IF(L207="кз",1,IF(L207="р",0.5,""))))</f>
      </c>
      <c r="N207" s="145">
        <f>SUM(O207:Q207)</f>
        <v>0</v>
      </c>
      <c r="O207" s="97">
        <f>T207</f>
        <v>0</v>
      </c>
      <c r="P207" s="30">
        <f>IF(L207="кп",60,IF(L207="кр",40,IF(L207="кз",20,IF(L207="р",10,0))))</f>
        <v>0</v>
      </c>
      <c r="Q207" s="97">
        <f>Y207</f>
        <v>0</v>
      </c>
      <c r="R207" s="100"/>
      <c r="S207" s="97">
        <f>F207*$S$188/$F$209</f>
        <v>0</v>
      </c>
      <c r="T207" s="139">
        <f>INT(S207+0.5)</f>
        <v>0</v>
      </c>
      <c r="U207" s="179">
        <f>SUM(G207:J207)</f>
        <v>0</v>
      </c>
      <c r="V207" s="97">
        <f>IF(K207="то",2,IF(K207="и",3,IF(K207="к",1,0)))</f>
        <v>0</v>
      </c>
      <c r="W207" s="145">
        <f>U207*V207</f>
        <v>0</v>
      </c>
      <c r="X207" s="154">
        <f>W207*$X$188/$W$209</f>
        <v>0</v>
      </c>
      <c r="Y207" s="139">
        <f>INT(X207+0.5)</f>
        <v>0</v>
      </c>
      <c r="Z207" s="180">
        <f>F207+N207</f>
        <v>0</v>
      </c>
      <c r="AA207" s="181">
        <f>Z207*$AA$188/$Z$209</f>
        <v>0</v>
      </c>
      <c r="AB207" s="28">
        <f>INT(AA207+0.5)</f>
        <v>0</v>
      </c>
    </row>
    <row r="208" spans="1:28" ht="13.5">
      <c r="A208" s="36" t="s">
        <v>116</v>
      </c>
      <c r="B208" s="36"/>
      <c r="C208" s="168"/>
      <c r="D208" s="172"/>
      <c r="E208" s="28">
        <f>AB208</f>
        <v>0</v>
      </c>
      <c r="F208" s="32">
        <f>(G208+H208+I208+J208)*10</f>
        <v>0</v>
      </c>
      <c r="G208" s="170"/>
      <c r="H208" s="170"/>
      <c r="I208" s="170"/>
      <c r="J208" s="170"/>
      <c r="K208" s="170"/>
      <c r="L208" s="171"/>
      <c r="M208" s="99">
        <f>IF(L208="кп",3,IF(L208="кр",2,IF(L208="кз",1,IF(L208="р",0.5,""))))</f>
      </c>
      <c r="N208" s="145">
        <f>SUM(O208:Q208)</f>
        <v>0</v>
      </c>
      <c r="O208" s="97">
        <f>T208</f>
        <v>0</v>
      </c>
      <c r="P208" s="30">
        <f>IF(L208="кп",60,IF(L208="кр",40,IF(L208="кз",20,IF(L208="р",10,0))))</f>
        <v>0</v>
      </c>
      <c r="Q208" s="97">
        <f>Y208</f>
        <v>0</v>
      </c>
      <c r="R208" s="100"/>
      <c r="S208" s="97">
        <f>F208*$S$188/$F$209</f>
        <v>0</v>
      </c>
      <c r="T208" s="139">
        <f>INT(S208+0.5)</f>
        <v>0</v>
      </c>
      <c r="U208" s="179">
        <f>SUM(G208:J208)</f>
        <v>0</v>
      </c>
      <c r="V208" s="97">
        <f>IF(K208="то",2,IF(K208="и",3,IF(K208="к",1,0)))</f>
        <v>0</v>
      </c>
      <c r="W208" s="145">
        <f>U208*V208</f>
        <v>0</v>
      </c>
      <c r="X208" s="154">
        <f>W208*$X$188/$W$209</f>
        <v>0</v>
      </c>
      <c r="Y208" s="139">
        <f>INT(X208+0.5)</f>
        <v>0</v>
      </c>
      <c r="Z208" s="180">
        <f>F208+N208</f>
        <v>0</v>
      </c>
      <c r="AA208" s="181">
        <f>Z208*$AA$188/$Z$209</f>
        <v>0</v>
      </c>
      <c r="AB208" s="28">
        <f>INT(AA208+0.5)</f>
        <v>0</v>
      </c>
    </row>
    <row r="209" spans="1:28" ht="47.25" customHeight="1">
      <c r="A209" s="408" t="s">
        <v>69</v>
      </c>
      <c r="B209" s="408"/>
      <c r="C209" s="408"/>
      <c r="D209" s="408"/>
      <c r="E209" s="29">
        <f>SUM(E189:E195)+E198+E204+E212</f>
        <v>30</v>
      </c>
      <c r="F209" s="38">
        <f>SUM(F189:F198)+F204</f>
        <v>200</v>
      </c>
      <c r="G209" s="29">
        <f>SUM(G189:G198)+G204</f>
        <v>12</v>
      </c>
      <c r="H209" s="29">
        <f>SUM(H189:H198)+H204</f>
        <v>0</v>
      </c>
      <c r="I209" s="29">
        <f>SUM(I189:I198)+I204</f>
        <v>0</v>
      </c>
      <c r="J209" s="29">
        <f>SUM(J189:J198)+J204</f>
        <v>8</v>
      </c>
      <c r="K209" s="173" t="s">
        <v>229</v>
      </c>
      <c r="L209" s="39"/>
      <c r="M209" s="147"/>
      <c r="N209" s="146">
        <f>800-F209-270</f>
        <v>330</v>
      </c>
      <c r="O209" s="148">
        <f>800-F209-P209-Q209-270</f>
        <v>100</v>
      </c>
      <c r="P209" s="146">
        <f>SUM(P189:P198)+P204</f>
        <v>100</v>
      </c>
      <c r="Q209" s="146">
        <f>SUM(Q189:Q198)+Q204</f>
        <v>130</v>
      </c>
      <c r="R209" s="100"/>
      <c r="S209" s="146">
        <f aca="true" t="shared" si="155" ref="S209:AB209">SUM(S189:S198)+S204</f>
        <v>100</v>
      </c>
      <c r="T209" s="146">
        <f t="shared" si="155"/>
        <v>100</v>
      </c>
      <c r="U209" s="149">
        <f t="shared" si="155"/>
        <v>20</v>
      </c>
      <c r="V209" s="29">
        <f t="shared" si="155"/>
        <v>13</v>
      </c>
      <c r="W209" s="29">
        <f t="shared" si="155"/>
        <v>50</v>
      </c>
      <c r="X209" s="149">
        <f t="shared" si="155"/>
        <v>130</v>
      </c>
      <c r="Y209" s="148">
        <f t="shared" si="155"/>
        <v>130</v>
      </c>
      <c r="Z209" s="148">
        <f t="shared" si="155"/>
        <v>530</v>
      </c>
      <c r="AA209" s="148">
        <f t="shared" si="155"/>
        <v>20</v>
      </c>
      <c r="AB209" s="148">
        <f t="shared" si="155"/>
        <v>20</v>
      </c>
    </row>
    <row r="210" spans="1:28" ht="14.25">
      <c r="A210" s="30"/>
      <c r="B210" s="36"/>
      <c r="C210" s="36"/>
      <c r="D210" s="40"/>
      <c r="E210" s="30"/>
      <c r="F210" s="30"/>
      <c r="G210" s="30"/>
      <c r="H210" s="30"/>
      <c r="I210" s="30"/>
      <c r="J210" s="30"/>
      <c r="K210" s="30"/>
      <c r="L210" s="30"/>
      <c r="M210" s="154"/>
      <c r="N210" s="97"/>
      <c r="O210" s="97"/>
      <c r="P210" s="97"/>
      <c r="Q210" s="97"/>
      <c r="R210" s="155"/>
      <c r="S210" s="97"/>
      <c r="T210" s="139"/>
      <c r="U210" s="156"/>
      <c r="V210" s="97"/>
      <c r="W210" s="145"/>
      <c r="X210" s="154"/>
      <c r="Y210" s="157"/>
      <c r="Z210" s="156"/>
      <c r="AA210" s="91"/>
      <c r="AB210" s="91"/>
    </row>
    <row r="211" spans="1:28" ht="14.25">
      <c r="A211" s="31"/>
      <c r="B211" s="41"/>
      <c r="C211" s="41"/>
      <c r="D211" s="45" t="s">
        <v>70</v>
      </c>
      <c r="E211" s="31"/>
      <c r="F211" s="31"/>
      <c r="G211" s="31"/>
      <c r="H211" s="31"/>
      <c r="I211" s="31"/>
      <c r="J211" s="31"/>
      <c r="K211" s="31"/>
      <c r="L211" s="31"/>
      <c r="M211" s="94"/>
      <c r="N211" s="91"/>
      <c r="O211" s="91"/>
      <c r="P211" s="91"/>
      <c r="Q211" s="91"/>
      <c r="R211" s="158"/>
      <c r="S211" s="91"/>
      <c r="T211" s="159"/>
      <c r="U211" s="160"/>
      <c r="V211" s="91"/>
      <c r="W211" s="150"/>
      <c r="X211" s="94"/>
      <c r="Y211" s="161"/>
      <c r="Z211" s="160"/>
      <c r="AA211" s="91"/>
      <c r="AB211" s="91"/>
    </row>
    <row r="212" spans="1:28" ht="14.25">
      <c r="A212" s="36" t="s">
        <v>49</v>
      </c>
      <c r="B212" s="41"/>
      <c r="C212" s="168" t="s">
        <v>172</v>
      </c>
      <c r="D212" s="172" t="s">
        <v>97</v>
      </c>
      <c r="E212" s="228">
        <v>10</v>
      </c>
      <c r="F212" s="228"/>
      <c r="G212" s="228"/>
      <c r="H212" s="228"/>
      <c r="I212" s="228"/>
      <c r="J212" s="228"/>
      <c r="K212" s="229" t="s">
        <v>98</v>
      </c>
      <c r="L212" s="228"/>
      <c r="M212" s="230"/>
      <c r="N212" s="231">
        <v>270</v>
      </c>
      <c r="O212" s="232"/>
      <c r="P212" s="232"/>
      <c r="Q212" s="232">
        <v>270</v>
      </c>
      <c r="R212" s="158"/>
      <c r="S212" s="91"/>
      <c r="T212" s="159"/>
      <c r="U212" s="160"/>
      <c r="V212" s="91"/>
      <c r="W212" s="150"/>
      <c r="X212" s="94"/>
      <c r="Y212" s="161"/>
      <c r="Z212" s="160"/>
      <c r="AA212" s="91"/>
      <c r="AB212" s="91"/>
    </row>
    <row r="213" spans="1:28" ht="14.25">
      <c r="A213" s="209" t="s">
        <v>50</v>
      </c>
      <c r="B213" s="209"/>
      <c r="C213" s="281" t="s">
        <v>172</v>
      </c>
      <c r="D213" s="268" t="s">
        <v>99</v>
      </c>
      <c r="E213" s="269">
        <v>10</v>
      </c>
      <c r="F213" s="269"/>
      <c r="G213" s="269"/>
      <c r="H213" s="269"/>
      <c r="I213" s="269"/>
      <c r="J213" s="269"/>
      <c r="K213" s="270" t="s">
        <v>71</v>
      </c>
      <c r="L213" s="269"/>
      <c r="M213" s="271"/>
      <c r="N213" s="272">
        <v>270</v>
      </c>
      <c r="O213" s="273"/>
      <c r="P213" s="273"/>
      <c r="Q213" s="273">
        <v>270</v>
      </c>
      <c r="R213" s="155"/>
      <c r="S213" s="247"/>
      <c r="T213" s="248"/>
      <c r="U213" s="249"/>
      <c r="V213" s="247"/>
      <c r="W213" s="250"/>
      <c r="X213" s="244"/>
      <c r="Y213" s="251"/>
      <c r="Z213" s="249"/>
      <c r="AA213" s="246"/>
      <c r="AB213" s="246"/>
    </row>
    <row r="214" spans="1:28" ht="14.25">
      <c r="A214" s="36"/>
      <c r="B214" s="36"/>
      <c r="C214" s="36"/>
      <c r="D214" s="40"/>
      <c r="E214" s="274"/>
      <c r="F214" s="30"/>
      <c r="G214" s="30"/>
      <c r="H214" s="30"/>
      <c r="I214" s="30"/>
      <c r="J214" s="30"/>
      <c r="K214" s="30"/>
      <c r="L214" s="30"/>
      <c r="M214" s="154"/>
      <c r="N214" s="275"/>
      <c r="O214" s="97"/>
      <c r="P214" s="97"/>
      <c r="Q214" s="276"/>
      <c r="R214" s="97"/>
      <c r="S214" s="97"/>
      <c r="T214" s="97"/>
      <c r="U214" s="97"/>
      <c r="V214" s="97"/>
      <c r="W214" s="145"/>
      <c r="X214" s="154"/>
      <c r="Y214" s="154"/>
      <c r="Z214" s="97"/>
      <c r="AA214" s="91"/>
      <c r="AB214" s="91"/>
    </row>
    <row r="215" spans="1:28" ht="14.25">
      <c r="A215" s="36"/>
      <c r="B215" s="36"/>
      <c r="C215" s="36"/>
      <c r="D215" s="40"/>
      <c r="E215" s="274"/>
      <c r="F215" s="30"/>
      <c r="G215" s="30"/>
      <c r="H215" s="30"/>
      <c r="I215" s="30"/>
      <c r="J215" s="30"/>
      <c r="K215" s="30"/>
      <c r="L215" s="30"/>
      <c r="M215" s="154"/>
      <c r="N215" s="275"/>
      <c r="O215" s="97"/>
      <c r="P215" s="97"/>
      <c r="Q215" s="276"/>
      <c r="R215" s="97"/>
      <c r="S215" s="97"/>
      <c r="T215" s="97"/>
      <c r="U215" s="97"/>
      <c r="V215" s="97"/>
      <c r="W215" s="145"/>
      <c r="X215" s="154"/>
      <c r="Y215" s="154"/>
      <c r="Z215" s="97"/>
      <c r="AA215" s="91"/>
      <c r="AB215" s="91"/>
    </row>
    <row r="216" spans="1:28" ht="14.25">
      <c r="A216" s="36"/>
      <c r="B216" s="36"/>
      <c r="C216" s="36"/>
      <c r="D216" s="40"/>
      <c r="E216" s="274"/>
      <c r="F216" s="30"/>
      <c r="G216" s="30"/>
      <c r="H216" s="30"/>
      <c r="I216" s="30"/>
      <c r="J216" s="30"/>
      <c r="K216" s="30"/>
      <c r="L216" s="30"/>
      <c r="M216" s="154"/>
      <c r="N216" s="275"/>
      <c r="O216" s="97"/>
      <c r="P216" s="97"/>
      <c r="Q216" s="276"/>
      <c r="R216" s="97"/>
      <c r="S216" s="97"/>
      <c r="T216" s="97"/>
      <c r="U216" s="97"/>
      <c r="V216" s="97"/>
      <c r="W216" s="145"/>
      <c r="X216" s="154"/>
      <c r="Y216" s="154"/>
      <c r="Z216" s="97"/>
      <c r="AA216" s="91"/>
      <c r="AB216" s="91"/>
    </row>
    <row r="217" spans="1:28" ht="14.25">
      <c r="A217" s="36"/>
      <c r="B217" s="36"/>
      <c r="C217" s="36"/>
      <c r="D217" s="40"/>
      <c r="E217" s="274"/>
      <c r="F217" s="30"/>
      <c r="G217" s="30"/>
      <c r="H217" s="30"/>
      <c r="I217" s="30"/>
      <c r="J217" s="30"/>
      <c r="K217" s="30"/>
      <c r="L217" s="30"/>
      <c r="M217" s="154"/>
      <c r="N217" s="275"/>
      <c r="O217" s="97"/>
      <c r="P217" s="97"/>
      <c r="Q217" s="276"/>
      <c r="R217" s="97"/>
      <c r="S217" s="97"/>
      <c r="T217" s="97"/>
      <c r="U217" s="97"/>
      <c r="V217" s="97"/>
      <c r="W217" s="145"/>
      <c r="X217" s="154"/>
      <c r="Y217" s="154"/>
      <c r="Z217" s="97"/>
      <c r="AA217" s="91"/>
      <c r="AB217" s="91"/>
    </row>
    <row r="218" spans="1:28" ht="14.25">
      <c r="A218" s="198"/>
      <c r="B218" s="198"/>
      <c r="C218" s="198"/>
      <c r="D218" s="200"/>
      <c r="E218" s="204"/>
      <c r="F218" s="197"/>
      <c r="G218" s="197"/>
      <c r="H218" s="197"/>
      <c r="I218" s="197"/>
      <c r="J218" s="197"/>
      <c r="K218" s="197"/>
      <c r="L218" s="197"/>
      <c r="M218" s="205"/>
      <c r="N218" s="206"/>
      <c r="O218" s="199"/>
      <c r="P218" s="199"/>
      <c r="Q218" s="207"/>
      <c r="R218" s="199"/>
      <c r="S218" s="199"/>
      <c r="T218" s="199"/>
      <c r="U218" s="199"/>
      <c r="V218" s="199"/>
      <c r="W218" s="208"/>
      <c r="X218" s="205"/>
      <c r="Y218" s="205"/>
      <c r="Z218" s="199"/>
      <c r="AA218" s="201"/>
      <c r="AB218" s="201"/>
    </row>
    <row r="219" spans="19:28" ht="13.5">
      <c r="S219" s="184"/>
      <c r="T219" s="184"/>
      <c r="U219" s="184"/>
      <c r="V219" s="184"/>
      <c r="W219" s="185"/>
      <c r="X219" s="186"/>
      <c r="Y219" s="186"/>
      <c r="Z219" s="185"/>
      <c r="AA219" s="185"/>
      <c r="AB219" s="184"/>
    </row>
    <row r="220" spans="1:26" ht="19.5" customHeight="1">
      <c r="A220" s="432" t="s">
        <v>131</v>
      </c>
      <c r="B220" s="407"/>
      <c r="C220" s="407"/>
      <c r="D220" s="407"/>
      <c r="E220" s="407"/>
      <c r="F220" s="407"/>
      <c r="G220" s="407"/>
      <c r="H220" s="407"/>
      <c r="I220" s="407"/>
      <c r="J220" s="407"/>
      <c r="K220" s="407"/>
      <c r="L220" s="407"/>
      <c r="M220" s="407"/>
      <c r="N220" s="407"/>
      <c r="O220" s="407"/>
      <c r="P220" s="407"/>
      <c r="Q220" s="407"/>
      <c r="R220" s="407"/>
      <c r="S220" s="407"/>
      <c r="T220" s="407"/>
      <c r="U220" s="407"/>
      <c r="V220" s="407"/>
      <c r="W220" s="407"/>
      <c r="X220" s="407"/>
      <c r="Y220" s="407"/>
      <c r="Z220" s="407"/>
    </row>
    <row r="222" spans="1:26" ht="15">
      <c r="A222" s="433" t="s">
        <v>108</v>
      </c>
      <c r="B222" s="434"/>
      <c r="C222" s="434"/>
      <c r="D222" s="434"/>
      <c r="E222" s="434"/>
      <c r="F222" s="434"/>
      <c r="G222" s="434"/>
      <c r="H222" s="434"/>
      <c r="I222" s="434"/>
      <c r="J222" s="434"/>
      <c r="K222" s="434"/>
      <c r="L222" s="434"/>
      <c r="M222" s="434"/>
      <c r="N222" s="434"/>
      <c r="O222" s="434"/>
      <c r="P222" s="434"/>
      <c r="Q222" s="434"/>
      <c r="R222" s="434"/>
      <c r="S222" s="434"/>
      <c r="T222" s="434"/>
      <c r="U222" s="434"/>
      <c r="V222" s="434"/>
      <c r="W222" s="434"/>
      <c r="X222" s="434"/>
      <c r="Y222" s="434"/>
      <c r="Z222" s="434"/>
    </row>
    <row r="223" ht="8.25" customHeight="1"/>
    <row r="224" spans="1:26" ht="30.75" customHeight="1">
      <c r="A224" s="407" t="s">
        <v>139</v>
      </c>
      <c r="B224" s="407"/>
      <c r="C224" s="407"/>
      <c r="D224" s="407"/>
      <c r="E224" s="407"/>
      <c r="F224" s="407"/>
      <c r="G224" s="407"/>
      <c r="H224" s="407"/>
      <c r="I224" s="407"/>
      <c r="J224" s="407"/>
      <c r="K224" s="407"/>
      <c r="L224" s="407"/>
      <c r="M224" s="407"/>
      <c r="N224" s="407"/>
      <c r="O224" s="407"/>
      <c r="P224" s="407"/>
      <c r="Q224" s="407"/>
      <c r="R224" s="407"/>
      <c r="S224" s="407"/>
      <c r="T224" s="407"/>
      <c r="U224" s="407"/>
      <c r="V224" s="407"/>
      <c r="W224" s="407"/>
      <c r="X224" s="407"/>
      <c r="Y224" s="407"/>
      <c r="Z224" s="407"/>
    </row>
    <row r="225" ht="9.75" customHeight="1"/>
    <row r="226" spans="1:27" s="203" customFormat="1" ht="30" customHeight="1">
      <c r="A226" s="407" t="s">
        <v>132</v>
      </c>
      <c r="B226" s="407"/>
      <c r="C226" s="407"/>
      <c r="D226" s="407"/>
      <c r="E226" s="407"/>
      <c r="F226" s="407"/>
      <c r="G226" s="407"/>
      <c r="H226" s="407"/>
      <c r="I226" s="407"/>
      <c r="J226" s="407"/>
      <c r="K226" s="407"/>
      <c r="L226" s="407"/>
      <c r="M226" s="407"/>
      <c r="N226" s="407"/>
      <c r="O226" s="407"/>
      <c r="P226" s="407"/>
      <c r="Q226" s="407"/>
      <c r="R226" s="407"/>
      <c r="S226" s="407"/>
      <c r="T226" s="407"/>
      <c r="U226" s="407"/>
      <c r="V226" s="407"/>
      <c r="W226" s="407"/>
      <c r="X226" s="407"/>
      <c r="Y226" s="407"/>
      <c r="Z226" s="407"/>
      <c r="AA226" s="202"/>
    </row>
    <row r="227" ht="9" customHeight="1"/>
    <row r="228" spans="1:26" ht="63" customHeight="1">
      <c r="A228" s="416" t="s">
        <v>141</v>
      </c>
      <c r="B228" s="435"/>
      <c r="C228" s="435"/>
      <c r="D228" s="435"/>
      <c r="E228" s="435"/>
      <c r="F228" s="435"/>
      <c r="G228" s="435"/>
      <c r="H228" s="435"/>
      <c r="I228" s="435"/>
      <c r="J228" s="435"/>
      <c r="K228" s="435"/>
      <c r="L228" s="435"/>
      <c r="M228" s="435"/>
      <c r="N228" s="435"/>
      <c r="O228" s="435"/>
      <c r="P228" s="435"/>
      <c r="Q228" s="435"/>
      <c r="R228" s="435"/>
      <c r="S228" s="435"/>
      <c r="T228" s="435"/>
      <c r="U228" s="435"/>
      <c r="V228" s="435"/>
      <c r="W228" s="435"/>
      <c r="X228" s="435"/>
      <c r="Y228" s="435"/>
      <c r="Z228" s="435"/>
    </row>
    <row r="229" spans="1:5" ht="10.5" customHeight="1">
      <c r="A229" s="162"/>
      <c r="B229" s="162"/>
      <c r="C229" s="162"/>
      <c r="E229" s="162"/>
    </row>
    <row r="230" spans="1:26" ht="62.25" customHeight="1">
      <c r="A230" s="416" t="s">
        <v>142</v>
      </c>
      <c r="B230" s="417"/>
      <c r="C230" s="417"/>
      <c r="D230" s="417"/>
      <c r="E230" s="417"/>
      <c r="F230" s="417"/>
      <c r="G230" s="417"/>
      <c r="H230" s="417"/>
      <c r="I230" s="417"/>
      <c r="J230" s="417"/>
      <c r="K230" s="417"/>
      <c r="L230" s="417"/>
      <c r="M230" s="417"/>
      <c r="N230" s="417"/>
      <c r="O230" s="417"/>
      <c r="P230" s="417"/>
      <c r="Q230" s="417"/>
      <c r="R230" s="417"/>
      <c r="S230" s="417"/>
      <c r="T230" s="417"/>
      <c r="U230" s="417"/>
      <c r="V230" s="417"/>
      <c r="W230" s="417"/>
      <c r="X230" s="417"/>
      <c r="Y230" s="417"/>
      <c r="Z230" s="417"/>
    </row>
    <row r="231" spans="1:5" ht="7.5" customHeight="1">
      <c r="A231" s="162"/>
      <c r="B231" s="162"/>
      <c r="C231" s="162"/>
      <c r="E231" s="162"/>
    </row>
    <row r="232" spans="1:26" ht="48.75" customHeight="1">
      <c r="A232" s="437" t="s">
        <v>143</v>
      </c>
      <c r="B232" s="438"/>
      <c r="C232" s="438"/>
      <c r="D232" s="438"/>
      <c r="E232" s="438"/>
      <c r="F232" s="438"/>
      <c r="G232" s="438"/>
      <c r="H232" s="438"/>
      <c r="I232" s="438"/>
      <c r="J232" s="438"/>
      <c r="K232" s="438"/>
      <c r="L232" s="438"/>
      <c r="M232" s="438"/>
      <c r="N232" s="438"/>
      <c r="O232" s="438"/>
      <c r="P232" s="438"/>
      <c r="Q232" s="438"/>
      <c r="R232" s="438"/>
      <c r="S232" s="438"/>
      <c r="T232" s="438"/>
      <c r="U232" s="438"/>
      <c r="V232" s="438"/>
      <c r="W232" s="438"/>
      <c r="X232" s="438"/>
      <c r="Y232" s="438"/>
      <c r="Z232" s="438"/>
    </row>
    <row r="233" spans="1:5" ht="9" customHeight="1">
      <c r="A233" s="162"/>
      <c r="B233" s="162"/>
      <c r="C233" s="162"/>
      <c r="E233" s="162"/>
    </row>
    <row r="234" spans="1:26" ht="31.5" customHeight="1">
      <c r="A234" s="439" t="s">
        <v>133</v>
      </c>
      <c r="B234" s="440"/>
      <c r="C234" s="440"/>
      <c r="D234" s="440"/>
      <c r="E234" s="440"/>
      <c r="F234" s="440"/>
      <c r="G234" s="440"/>
      <c r="H234" s="440"/>
      <c r="I234" s="440"/>
      <c r="J234" s="440"/>
      <c r="K234" s="440"/>
      <c r="L234" s="440"/>
      <c r="M234" s="440"/>
      <c r="N234" s="440"/>
      <c r="O234" s="440"/>
      <c r="P234" s="440"/>
      <c r="Q234" s="440"/>
      <c r="R234" s="440"/>
      <c r="S234" s="440"/>
      <c r="T234" s="440"/>
      <c r="U234" s="440"/>
      <c r="V234" s="440"/>
      <c r="W234" s="440"/>
      <c r="X234" s="440"/>
      <c r="Y234" s="440"/>
      <c r="Z234" s="440"/>
    </row>
    <row r="235" ht="8.25" customHeight="1">
      <c r="A235" s="162"/>
    </row>
    <row r="236" spans="1:26" ht="42.75" customHeight="1">
      <c r="A236" s="407" t="s">
        <v>144</v>
      </c>
      <c r="B236" s="436"/>
      <c r="C236" s="436"/>
      <c r="D236" s="436"/>
      <c r="E236" s="436"/>
      <c r="F236" s="436"/>
      <c r="G236" s="436"/>
      <c r="H236" s="436"/>
      <c r="I236" s="436"/>
      <c r="J236" s="436"/>
      <c r="K236" s="436"/>
      <c r="L236" s="436"/>
      <c r="M236" s="436"/>
      <c r="N236" s="436"/>
      <c r="O236" s="436"/>
      <c r="P236" s="436"/>
      <c r="Q236" s="436"/>
      <c r="R236" s="436"/>
      <c r="S236" s="436"/>
      <c r="T236" s="436"/>
      <c r="U236" s="436"/>
      <c r="V236" s="436"/>
      <c r="W236" s="436"/>
      <c r="X236" s="436"/>
      <c r="Y236" s="436"/>
      <c r="Z236" s="436"/>
    </row>
    <row r="237" ht="8.25" customHeight="1"/>
    <row r="238" spans="1:26" ht="18.75" customHeight="1">
      <c r="A238" s="407" t="s">
        <v>134</v>
      </c>
      <c r="B238" s="407"/>
      <c r="C238" s="407"/>
      <c r="D238" s="407"/>
      <c r="E238" s="407"/>
      <c r="F238" s="407"/>
      <c r="G238" s="407"/>
      <c r="H238" s="407"/>
      <c r="I238" s="407"/>
      <c r="J238" s="407"/>
      <c r="K238" s="407"/>
      <c r="L238" s="407"/>
      <c r="M238" s="407"/>
      <c r="N238" s="407"/>
      <c r="O238" s="407"/>
      <c r="P238" s="407"/>
      <c r="Q238" s="407"/>
      <c r="R238" s="407"/>
      <c r="S238" s="407"/>
      <c r="T238" s="407"/>
      <c r="U238" s="407"/>
      <c r="V238" s="407"/>
      <c r="W238" s="407"/>
      <c r="X238" s="407"/>
      <c r="Y238" s="407"/>
      <c r="Z238" s="407"/>
    </row>
    <row r="239" ht="8.25" customHeight="1"/>
    <row r="240" spans="1:26" ht="15.75" customHeight="1">
      <c r="A240" s="407" t="s">
        <v>140</v>
      </c>
      <c r="B240" s="407"/>
      <c r="C240" s="407"/>
      <c r="D240" s="407"/>
      <c r="E240" s="407"/>
      <c r="F240" s="407"/>
      <c r="G240" s="407"/>
      <c r="H240" s="407"/>
      <c r="I240" s="407"/>
      <c r="J240" s="407"/>
      <c r="K240" s="407"/>
      <c r="L240" s="407"/>
      <c r="M240" s="407"/>
      <c r="N240" s="407"/>
      <c r="O240" s="407"/>
      <c r="P240" s="407"/>
      <c r="Q240" s="407"/>
      <c r="R240" s="407"/>
      <c r="S240" s="407"/>
      <c r="T240" s="407"/>
      <c r="U240" s="407"/>
      <c r="V240" s="407"/>
      <c r="W240" s="407"/>
      <c r="X240" s="407"/>
      <c r="Y240" s="407"/>
      <c r="Z240" s="407"/>
    </row>
    <row r="242" spans="1:26" ht="34.5" customHeight="1">
      <c r="A242" s="407" t="s">
        <v>136</v>
      </c>
      <c r="B242" s="407"/>
      <c r="C242" s="407"/>
      <c r="D242" s="407"/>
      <c r="E242" s="407"/>
      <c r="F242" s="407"/>
      <c r="G242" s="407"/>
      <c r="H242" s="407"/>
      <c r="I242" s="407"/>
      <c r="J242" s="407"/>
      <c r="K242" s="407"/>
      <c r="L242" s="407"/>
      <c r="M242" s="407"/>
      <c r="N242" s="407"/>
      <c r="O242" s="407"/>
      <c r="P242" s="407"/>
      <c r="Q242" s="407"/>
      <c r="R242" s="407"/>
      <c r="S242" s="407"/>
      <c r="T242" s="407"/>
      <c r="U242" s="407"/>
      <c r="V242" s="407"/>
      <c r="W242" s="407"/>
      <c r="X242" s="407"/>
      <c r="Y242" s="407"/>
      <c r="Z242" s="407"/>
    </row>
    <row r="244" spans="1:26" ht="31.5" customHeight="1">
      <c r="A244" s="407" t="s">
        <v>110</v>
      </c>
      <c r="B244" s="436"/>
      <c r="C244" s="436"/>
      <c r="D244" s="436"/>
      <c r="E244" s="436"/>
      <c r="F244" s="436"/>
      <c r="G244" s="436"/>
      <c r="H244" s="436"/>
      <c r="I244" s="436"/>
      <c r="J244" s="436"/>
      <c r="K244" s="436"/>
      <c r="L244" s="436"/>
      <c r="M244" s="436"/>
      <c r="N244" s="436"/>
      <c r="O244" s="436"/>
      <c r="P244" s="436"/>
      <c r="Q244" s="436"/>
      <c r="R244" s="436"/>
      <c r="S244" s="436"/>
      <c r="T244" s="436"/>
      <c r="U244" s="436"/>
      <c r="V244" s="436"/>
      <c r="W244" s="436"/>
      <c r="X244" s="436"/>
      <c r="Y244" s="436"/>
      <c r="Z244" s="436"/>
    </row>
    <row r="246" spans="1:26" ht="15">
      <c r="A246" s="434" t="s">
        <v>135</v>
      </c>
      <c r="B246" s="312"/>
      <c r="C246" s="312"/>
      <c r="D246" s="312"/>
      <c r="E246" s="312"/>
      <c r="F246" s="312"/>
      <c r="G246" s="312"/>
      <c r="H246" s="312"/>
      <c r="I246" s="312"/>
      <c r="J246" s="312"/>
      <c r="K246" s="312"/>
      <c r="L246" s="312"/>
      <c r="M246" s="312"/>
      <c r="N246" s="312"/>
      <c r="O246" s="312"/>
      <c r="P246" s="312"/>
      <c r="Q246" s="312"/>
      <c r="R246" s="312"/>
      <c r="S246" s="312"/>
      <c r="T246" s="312"/>
      <c r="U246" s="312"/>
      <c r="V246" s="312"/>
      <c r="W246" s="312"/>
      <c r="X246" s="312"/>
      <c r="Y246" s="312"/>
      <c r="Z246" s="312"/>
    </row>
  </sheetData>
  <sheetProtection/>
  <mergeCells count="51">
    <mergeCell ref="A242:Z242"/>
    <mergeCell ref="A244:Z244"/>
    <mergeCell ref="A246:Z246"/>
    <mergeCell ref="A232:Z232"/>
    <mergeCell ref="A234:Z234"/>
    <mergeCell ref="A236:Z236"/>
    <mergeCell ref="A238:Z238"/>
    <mergeCell ref="A240:Z240"/>
    <mergeCell ref="A224:Z224"/>
    <mergeCell ref="A228:Z228"/>
    <mergeCell ref="A184:D184"/>
    <mergeCell ref="A56:D56"/>
    <mergeCell ref="A82:D82"/>
    <mergeCell ref="A108:D108"/>
    <mergeCell ref="A159:D159"/>
    <mergeCell ref="A209:D209"/>
    <mergeCell ref="A1:Q1"/>
    <mergeCell ref="A2:A4"/>
    <mergeCell ref="B2:B4"/>
    <mergeCell ref="C2:C4"/>
    <mergeCell ref="D2:D4"/>
    <mergeCell ref="L2:M3"/>
    <mergeCell ref="N2:Q2"/>
    <mergeCell ref="G2:J2"/>
    <mergeCell ref="A230:Z230"/>
    <mergeCell ref="AA2:AA4"/>
    <mergeCell ref="T2:T4"/>
    <mergeCell ref="W2:W4"/>
    <mergeCell ref="O3:O4"/>
    <mergeCell ref="X2:X4"/>
    <mergeCell ref="A134:D134"/>
    <mergeCell ref="P3:P4"/>
    <mergeCell ref="N3:N4"/>
    <mergeCell ref="K2:K4"/>
    <mergeCell ref="AB2:AB4"/>
    <mergeCell ref="G3:G4"/>
    <mergeCell ref="H3:H4"/>
    <mergeCell ref="I3:I4"/>
    <mergeCell ref="J3:J4"/>
    <mergeCell ref="Y2:Y4"/>
    <mergeCell ref="S2:S4"/>
    <mergeCell ref="A226:Z226"/>
    <mergeCell ref="A30:D30"/>
    <mergeCell ref="U2:U4"/>
    <mergeCell ref="Q3:Q4"/>
    <mergeCell ref="V2:V4"/>
    <mergeCell ref="Z2:Z4"/>
    <mergeCell ref="E2:E4"/>
    <mergeCell ref="F2:F4"/>
    <mergeCell ref="A220:Z220"/>
    <mergeCell ref="A222:Z2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O16" sqref="O16"/>
    </sheetView>
  </sheetViews>
  <sheetFormatPr defaultColWidth="9.00390625" defaultRowHeight="13.5"/>
  <cols>
    <col min="1" max="1" width="1.75390625" style="0" customWidth="1"/>
    <col min="2" max="2" width="9.875" style="0" customWidth="1"/>
    <col min="3" max="3" width="6.375" style="0" customWidth="1"/>
    <col min="4" max="4" width="2.875" style="0" customWidth="1"/>
    <col min="5" max="5" width="9.875" style="0" customWidth="1"/>
    <col min="6" max="6" width="6.375" style="0" customWidth="1"/>
    <col min="7" max="7" width="3.00390625" style="0" customWidth="1"/>
    <col min="8" max="8" width="10.00390625" style="0" customWidth="1"/>
    <col min="9" max="9" width="8.375" style="0" customWidth="1"/>
    <col min="10" max="10" width="4.125" style="0" customWidth="1"/>
    <col min="11" max="11" width="6.375" style="0" customWidth="1"/>
    <col min="12" max="12" width="9.75390625" style="0" customWidth="1"/>
  </cols>
  <sheetData>
    <row r="1" spans="2:12" s="4" customFormat="1" ht="51" customHeight="1" thickBot="1">
      <c r="B1" s="1" t="s">
        <v>6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s="4" customFormat="1" ht="51" customHeight="1" thickTop="1">
      <c r="B2" s="306" t="s">
        <v>109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</row>
    <row r="3" spans="6:8" s="4" customFormat="1" ht="51" customHeight="1">
      <c r="F3" s="2"/>
      <c r="G3" s="2"/>
      <c r="H3" s="2" t="s">
        <v>7</v>
      </c>
    </row>
    <row r="4" spans="1:12" s="4" customFormat="1" ht="29.25" customHeight="1">
      <c r="A4" s="5"/>
      <c r="B4" s="5"/>
      <c r="C4" s="5"/>
      <c r="D4" s="5"/>
      <c r="E4" s="5"/>
      <c r="F4" s="2"/>
      <c r="G4" s="6"/>
      <c r="H4" s="2" t="s">
        <v>8</v>
      </c>
      <c r="I4" s="5"/>
      <c r="J4" s="5"/>
      <c r="K4" s="5"/>
      <c r="L4" s="5"/>
    </row>
    <row r="5" spans="6:12" s="4" customFormat="1" ht="24" customHeight="1">
      <c r="F5" s="311" t="s">
        <v>112</v>
      </c>
      <c r="G5" s="312"/>
      <c r="H5" s="312"/>
      <c r="I5" s="312"/>
      <c r="J5" s="312"/>
      <c r="K5" s="312"/>
      <c r="L5" s="312"/>
    </row>
    <row r="6" spans="1:12" s="4" customFormat="1" ht="102.75" customHeight="1">
      <c r="A6" s="3" t="s">
        <v>10</v>
      </c>
      <c r="B6" s="9"/>
      <c r="C6" s="9"/>
      <c r="D6" s="9"/>
      <c r="E6" s="9"/>
      <c r="F6" s="9"/>
      <c r="G6" s="9"/>
      <c r="H6" s="9"/>
      <c r="I6" s="9"/>
      <c r="J6" s="9"/>
      <c r="K6" s="8"/>
      <c r="L6" s="8"/>
    </row>
    <row r="7" spans="1:12" s="4" customFormat="1" ht="51" customHeight="1">
      <c r="A7" s="3"/>
      <c r="B7" s="7" t="s">
        <v>100</v>
      </c>
      <c r="C7" s="9"/>
      <c r="D7" s="9"/>
      <c r="E7" s="9"/>
      <c r="F7" s="9"/>
      <c r="G7" s="9"/>
      <c r="H7" s="9"/>
      <c r="I7" s="9"/>
      <c r="J7" s="9"/>
      <c r="K7" s="8"/>
      <c r="L7" s="8"/>
    </row>
    <row r="8" spans="1:12" s="12" customFormat="1" ht="51" customHeight="1">
      <c r="A8" s="23" t="s">
        <v>9</v>
      </c>
      <c r="B8" s="23"/>
      <c r="C8" s="23"/>
      <c r="D8" s="23"/>
      <c r="E8" s="23"/>
      <c r="F8" s="23"/>
      <c r="G8" s="23"/>
      <c r="H8" s="23"/>
      <c r="I8" s="23"/>
      <c r="J8" s="23"/>
      <c r="K8" s="24"/>
      <c r="L8" s="24"/>
    </row>
    <row r="9" spans="1:12" s="12" customFormat="1" ht="51" customHeight="1">
      <c r="A9" s="11"/>
      <c r="B9" s="13" t="s">
        <v>11</v>
      </c>
      <c r="C9" s="14"/>
      <c r="D9" s="14"/>
      <c r="E9" s="310" t="s">
        <v>101</v>
      </c>
      <c r="F9" s="310"/>
      <c r="G9" s="310"/>
      <c r="H9" s="310"/>
      <c r="I9" s="310"/>
      <c r="J9" s="310"/>
      <c r="K9" s="310"/>
      <c r="L9" s="310"/>
    </row>
    <row r="10" spans="1:12" s="12" customFormat="1" ht="51" customHeight="1">
      <c r="A10" s="11"/>
      <c r="B10" s="13" t="s">
        <v>21</v>
      </c>
      <c r="C10" s="14"/>
      <c r="D10" s="14"/>
      <c r="E10" s="25"/>
      <c r="F10" s="25"/>
      <c r="G10" s="25"/>
      <c r="H10" s="310" t="s">
        <v>103</v>
      </c>
      <c r="I10" s="310"/>
      <c r="J10" s="310"/>
      <c r="K10" s="310"/>
      <c r="L10" s="310"/>
    </row>
    <row r="11" spans="1:12" s="12" customFormat="1" ht="51" customHeight="1">
      <c r="A11" s="11"/>
      <c r="B11" s="13" t="s">
        <v>22</v>
      </c>
      <c r="C11" s="14"/>
      <c r="D11" s="26"/>
      <c r="E11" s="441" t="s">
        <v>102</v>
      </c>
      <c r="F11" s="442"/>
      <c r="G11" s="27"/>
      <c r="H11" s="27"/>
      <c r="I11" s="27"/>
      <c r="J11" s="27"/>
      <c r="K11" s="27"/>
      <c r="L11" s="27"/>
    </row>
    <row r="12" spans="1:12" s="4" customFormat="1" ht="51" customHeight="1">
      <c r="A12" s="10"/>
      <c r="B12" s="15" t="s">
        <v>12</v>
      </c>
      <c r="C12" s="16"/>
      <c r="D12" s="16"/>
      <c r="E12" s="16"/>
      <c r="F12" s="16"/>
      <c r="G12" s="16"/>
      <c r="H12" s="16"/>
      <c r="I12" s="16"/>
      <c r="J12" s="309" t="s">
        <v>105</v>
      </c>
      <c r="K12" s="309"/>
      <c r="L12" s="309"/>
    </row>
    <row r="13" spans="1:12" s="4" customFormat="1" ht="51" customHeight="1">
      <c r="A13" s="10"/>
      <c r="B13" s="15" t="s">
        <v>13</v>
      </c>
      <c r="C13" s="16"/>
      <c r="D13" s="16"/>
      <c r="E13" s="16"/>
      <c r="F13" s="16"/>
      <c r="G13" s="16"/>
      <c r="H13" s="308" t="s">
        <v>103</v>
      </c>
      <c r="I13" s="308"/>
      <c r="J13" s="308"/>
      <c r="K13" s="308"/>
      <c r="L13" s="308"/>
    </row>
    <row r="14" spans="1:12" s="4" customFormat="1" ht="51" customHeight="1">
      <c r="A14" s="7"/>
      <c r="B14" s="17"/>
      <c r="C14" s="18" t="s">
        <v>16</v>
      </c>
      <c r="D14" s="18"/>
      <c r="E14" s="18"/>
      <c r="F14" s="22">
        <v>4.5</v>
      </c>
      <c r="G14" s="18" t="s">
        <v>20</v>
      </c>
      <c r="H14" s="19"/>
      <c r="I14" s="19"/>
      <c r="J14" s="19"/>
      <c r="K14" s="19"/>
      <c r="L14" s="19"/>
    </row>
    <row r="15" spans="1:12" s="4" customFormat="1" ht="51" customHeight="1">
      <c r="A15" s="7"/>
      <c r="B15" s="17"/>
      <c r="C15" s="18" t="s">
        <v>14</v>
      </c>
      <c r="D15" s="18"/>
      <c r="E15" s="18"/>
      <c r="F15" s="18"/>
      <c r="G15" s="18" t="s">
        <v>111</v>
      </c>
      <c r="H15" s="19"/>
      <c r="I15" s="19"/>
      <c r="J15" s="19"/>
      <c r="K15" s="19"/>
      <c r="L15" s="19"/>
    </row>
    <row r="16" spans="2:12" s="4" customFormat="1" ht="69" customHeight="1">
      <c r="B16" s="20"/>
      <c r="C16" s="20"/>
      <c r="D16" s="20"/>
      <c r="E16" s="20"/>
      <c r="F16" s="21" t="s">
        <v>15</v>
      </c>
      <c r="G16" s="20"/>
      <c r="H16" s="165" t="s">
        <v>104</v>
      </c>
      <c r="I16" s="20"/>
      <c r="J16" s="20"/>
      <c r="K16" s="20"/>
      <c r="L16" s="20"/>
    </row>
    <row r="17" s="4" customFormat="1" ht="12.75"/>
  </sheetData>
  <sheetProtection/>
  <mergeCells count="7">
    <mergeCell ref="H13:L13"/>
    <mergeCell ref="B2:L2"/>
    <mergeCell ref="E9:L9"/>
    <mergeCell ref="H10:L10"/>
    <mergeCell ref="E11:F11"/>
    <mergeCell ref="J12:L12"/>
    <mergeCell ref="F5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N34"/>
  <sheetViews>
    <sheetView zoomScalePageLayoutView="0" workbookViewId="0" topLeftCell="A1">
      <selection activeCell="T17" sqref="T17"/>
    </sheetView>
  </sheetViews>
  <sheetFormatPr defaultColWidth="9.00390625" defaultRowHeight="13.5"/>
  <cols>
    <col min="1" max="1" width="9.00390625" style="74" customWidth="1"/>
    <col min="2" max="2" width="3.25390625" style="64" customWidth="1"/>
    <col min="3" max="3" width="5.625" style="64" customWidth="1"/>
    <col min="4" max="4" width="4.125" style="64" customWidth="1"/>
    <col min="5" max="5" width="28.50390625" style="64" customWidth="1"/>
    <col min="6" max="6" width="3.625" style="64" customWidth="1"/>
    <col min="7" max="7" width="4.875" style="64" customWidth="1"/>
    <col min="8" max="9" width="3.875" style="64" customWidth="1"/>
    <col min="10" max="11" width="3.75390625" style="64" customWidth="1"/>
    <col min="12" max="12" width="3.375" style="64" customWidth="1"/>
    <col min="13" max="13" width="3.875" style="64" customWidth="1"/>
    <col min="14" max="14" width="3.75390625" style="64" customWidth="1"/>
    <col min="15" max="16384" width="9.00390625" style="74" customWidth="1"/>
  </cols>
  <sheetData>
    <row r="1" spans="2:14" s="49" customFormat="1" ht="31.5" customHeight="1">
      <c r="B1" s="328" t="s">
        <v>137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2:14" s="50" customFormat="1" ht="31.5" customHeight="1">
      <c r="B2" s="329" t="s">
        <v>0</v>
      </c>
      <c r="C2" s="332" t="s">
        <v>24</v>
      </c>
      <c r="D2" s="335" t="s">
        <v>1</v>
      </c>
      <c r="E2" s="338" t="s">
        <v>2</v>
      </c>
      <c r="F2" s="341" t="s">
        <v>25</v>
      </c>
      <c r="G2" s="344" t="s">
        <v>3</v>
      </c>
      <c r="H2" s="313" t="s">
        <v>72</v>
      </c>
      <c r="I2" s="314"/>
      <c r="J2" s="314"/>
      <c r="K2" s="315"/>
      <c r="L2" s="320" t="s">
        <v>26</v>
      </c>
      <c r="M2" s="445" t="s">
        <v>27</v>
      </c>
      <c r="N2" s="445"/>
    </row>
    <row r="3" spans="2:14" s="50" customFormat="1" ht="47.25" customHeight="1">
      <c r="B3" s="330"/>
      <c r="C3" s="333"/>
      <c r="D3" s="336"/>
      <c r="E3" s="339"/>
      <c r="F3" s="342"/>
      <c r="G3" s="345"/>
      <c r="H3" s="316" t="s">
        <v>4</v>
      </c>
      <c r="I3" s="316" t="s">
        <v>5</v>
      </c>
      <c r="J3" s="316" t="s">
        <v>18</v>
      </c>
      <c r="K3" s="316" t="s">
        <v>19</v>
      </c>
      <c r="L3" s="321"/>
      <c r="M3" s="445"/>
      <c r="N3" s="445"/>
    </row>
    <row r="4" spans="2:14" s="50" customFormat="1" ht="67.5" customHeight="1">
      <c r="B4" s="331"/>
      <c r="C4" s="334"/>
      <c r="D4" s="337"/>
      <c r="E4" s="340"/>
      <c r="F4" s="343"/>
      <c r="G4" s="346"/>
      <c r="H4" s="316"/>
      <c r="I4" s="316"/>
      <c r="J4" s="316"/>
      <c r="K4" s="316"/>
      <c r="L4" s="322"/>
      <c r="M4" s="278" t="s">
        <v>38</v>
      </c>
      <c r="N4" s="278" t="s">
        <v>39</v>
      </c>
    </row>
    <row r="5" spans="2:14" s="60" customFormat="1" ht="18" customHeight="1">
      <c r="B5" s="51">
        <v>1</v>
      </c>
      <c r="C5" s="52">
        <v>2</v>
      </c>
      <c r="D5" s="53">
        <v>3</v>
      </c>
      <c r="E5" s="54">
        <v>4</v>
      </c>
      <c r="F5" s="55">
        <v>5</v>
      </c>
      <c r="G5" s="56">
        <v>6</v>
      </c>
      <c r="H5" s="57">
        <v>7</v>
      </c>
      <c r="I5" s="57">
        <v>8</v>
      </c>
      <c r="J5" s="57">
        <v>9</v>
      </c>
      <c r="K5" s="58">
        <v>10</v>
      </c>
      <c r="L5" s="59">
        <v>11</v>
      </c>
      <c r="M5" s="52">
        <v>12</v>
      </c>
      <c r="N5" s="52">
        <v>13</v>
      </c>
    </row>
    <row r="6" spans="2:14" s="60" customFormat="1" ht="18" customHeight="1">
      <c r="B6" s="52"/>
      <c r="C6" s="52"/>
      <c r="D6" s="52"/>
      <c r="E6" s="54"/>
      <c r="F6" s="52"/>
      <c r="G6" s="52"/>
      <c r="H6" s="52"/>
      <c r="I6" s="52"/>
      <c r="J6" s="52"/>
      <c r="K6" s="52"/>
      <c r="L6" s="61"/>
      <c r="M6" s="52"/>
      <c r="N6" s="62"/>
    </row>
    <row r="7" spans="2:14" s="64" customFormat="1" ht="13.5">
      <c r="B7" s="31"/>
      <c r="C7" s="41" t="s">
        <v>23</v>
      </c>
      <c r="D7" s="41" t="s">
        <v>23</v>
      </c>
      <c r="E7" s="43" t="s">
        <v>138</v>
      </c>
      <c r="F7" s="31" t="s">
        <v>23</v>
      </c>
      <c r="G7" s="31"/>
      <c r="H7" s="31"/>
      <c r="I7" s="31"/>
      <c r="J7" s="31"/>
      <c r="K7" s="31"/>
      <c r="L7" s="31"/>
      <c r="M7" s="31"/>
      <c r="N7" s="44"/>
    </row>
    <row r="8" spans="2:14" s="65" customFormat="1" ht="13.5">
      <c r="B8" s="31"/>
      <c r="C8" s="41"/>
      <c r="D8" s="41"/>
      <c r="E8" s="45" t="s">
        <v>42</v>
      </c>
      <c r="F8" s="31"/>
      <c r="G8" s="31"/>
      <c r="H8" s="31"/>
      <c r="I8" s="31"/>
      <c r="J8" s="31"/>
      <c r="K8" s="31"/>
      <c r="L8" s="31"/>
      <c r="M8" s="31"/>
      <c r="N8" s="44"/>
    </row>
    <row r="9" spans="2:14" s="68" customFormat="1" ht="22.5" customHeight="1">
      <c r="B9" s="30">
        <f>'330'!A10</f>
        <v>1</v>
      </c>
      <c r="C9" s="36">
        <f>'330'!B10</f>
        <v>0</v>
      </c>
      <c r="D9" s="36">
        <f>'330'!C10</f>
        <v>27</v>
      </c>
      <c r="E9" s="66" t="str">
        <f>'330'!D10</f>
        <v>Висша математика I                                                                                  </v>
      </c>
      <c r="F9" s="32">
        <f>'330'!E10</f>
        <v>6</v>
      </c>
      <c r="G9" s="37">
        <f>'330'!F10/2</f>
        <v>30</v>
      </c>
      <c r="H9" s="37">
        <f>'330'!G10*15/2</f>
        <v>15</v>
      </c>
      <c r="I9" s="37">
        <f>'330'!H10*15/2</f>
        <v>15</v>
      </c>
      <c r="J9" s="37">
        <f>'330'!I10*15/2</f>
        <v>0</v>
      </c>
      <c r="K9" s="37">
        <f>'330'!J10*15/2</f>
        <v>0</v>
      </c>
      <c r="L9" s="37" t="str">
        <f>IF('330'!K10="то","и",'330'!K10)</f>
        <v>и</v>
      </c>
      <c r="M9" s="37">
        <f>'330'!L10</f>
        <v>0</v>
      </c>
      <c r="N9" s="37">
        <f>'330'!M10</f>
      </c>
    </row>
    <row r="10" spans="2:14" s="68" customFormat="1" ht="22.5" customHeight="1">
      <c r="B10" s="30">
        <f>'330'!A11</f>
        <v>2</v>
      </c>
      <c r="C10" s="36">
        <f>'330'!B11</f>
        <v>0</v>
      </c>
      <c r="D10" s="36">
        <f>'330'!C11</f>
        <v>24</v>
      </c>
      <c r="E10" s="66" t="str">
        <f>'330'!D11</f>
        <v>Инженерна графика в строителството І</v>
      </c>
      <c r="F10" s="32">
        <f>'330'!E11</f>
        <v>5</v>
      </c>
      <c r="G10" s="37">
        <f>'330'!F11/2</f>
        <v>22.5</v>
      </c>
      <c r="H10" s="37">
        <f>'330'!G11*15/2</f>
        <v>7.5</v>
      </c>
      <c r="I10" s="37">
        <f>'330'!H11*15/2</f>
        <v>0</v>
      </c>
      <c r="J10" s="37">
        <f>'330'!I11*15/2</f>
        <v>0</v>
      </c>
      <c r="K10" s="37">
        <f>'330'!J11*15/2</f>
        <v>15</v>
      </c>
      <c r="L10" s="37" t="str">
        <f>IF('330'!K11="то","и",'330'!K11)</f>
        <v>и</v>
      </c>
      <c r="M10" s="37" t="str">
        <f>'330'!L11</f>
        <v>кз</v>
      </c>
      <c r="N10" s="37">
        <f>'330'!M11</f>
        <v>1</v>
      </c>
    </row>
    <row r="11" spans="2:14" s="68" customFormat="1" ht="22.5" customHeight="1">
      <c r="B11" s="30">
        <f>'330'!A12</f>
        <v>3</v>
      </c>
      <c r="C11" s="36">
        <f>'330'!B12</f>
        <v>0</v>
      </c>
      <c r="D11" s="36">
        <f>'330'!C12</f>
        <v>28</v>
      </c>
      <c r="E11" s="66" t="str">
        <f>'330'!D12</f>
        <v>Информатика</v>
      </c>
      <c r="F11" s="32">
        <f>'330'!E12</f>
        <v>7</v>
      </c>
      <c r="G11" s="37">
        <f>'330'!F12/2</f>
        <v>37.5</v>
      </c>
      <c r="H11" s="37">
        <f>'330'!G12*15/2</f>
        <v>15</v>
      </c>
      <c r="I11" s="37">
        <f>'330'!H12*15/2</f>
        <v>0</v>
      </c>
      <c r="J11" s="37">
        <f>'330'!I12*15/2</f>
        <v>0</v>
      </c>
      <c r="K11" s="37">
        <f>'330'!J12*15/2</f>
        <v>22.5</v>
      </c>
      <c r="L11" s="37" t="str">
        <f>IF('330'!K12="то","и",'330'!K12)</f>
        <v>и</v>
      </c>
      <c r="M11" s="37" t="str">
        <f>'330'!L12</f>
        <v>кз</v>
      </c>
      <c r="N11" s="37">
        <f>'330'!M12</f>
        <v>1</v>
      </c>
    </row>
    <row r="12" spans="2:14" s="68" customFormat="1" ht="22.5" customHeight="1">
      <c r="B12" s="30">
        <f>'330'!A13</f>
        <v>4</v>
      </c>
      <c r="C12" s="36">
        <f>'330'!B13</f>
        <v>0</v>
      </c>
      <c r="D12" s="36">
        <f>'330'!C13</f>
        <v>6</v>
      </c>
      <c r="E12" s="66" t="str">
        <f>'330'!D13</f>
        <v>Химия на строителните материали</v>
      </c>
      <c r="F12" s="32">
        <f>'330'!E13</f>
        <v>6</v>
      </c>
      <c r="G12" s="37">
        <f>'330'!F13/2</f>
        <v>30</v>
      </c>
      <c r="H12" s="37">
        <f>'330'!G13*15/2</f>
        <v>15</v>
      </c>
      <c r="I12" s="37">
        <f>'330'!H13*15/2</f>
        <v>0</v>
      </c>
      <c r="J12" s="37">
        <f>'330'!I13*15/2</f>
        <v>15</v>
      </c>
      <c r="K12" s="37">
        <f>'330'!J13*15/2</f>
        <v>0</v>
      </c>
      <c r="L12" s="37" t="str">
        <f>IF('330'!K13="то","и",'330'!K13)</f>
        <v>и</v>
      </c>
      <c r="M12" s="37">
        <f>'330'!L13</f>
        <v>0</v>
      </c>
      <c r="N12" s="37">
        <f>'330'!M13</f>
      </c>
    </row>
    <row r="13" spans="2:14" s="68" customFormat="1" ht="22.5" customHeight="1">
      <c r="B13" s="30">
        <v>5</v>
      </c>
      <c r="C13" s="36">
        <f>'330'!B14</f>
        <v>0</v>
      </c>
      <c r="D13" s="36">
        <f>'330'!C14</f>
        <v>24</v>
      </c>
      <c r="E13" s="66" t="str">
        <f>'330'!D14</f>
        <v>2D-CAD-системи </v>
      </c>
      <c r="F13" s="32">
        <f>'330'!E14</f>
        <v>4</v>
      </c>
      <c r="G13" s="37">
        <f>'330'!F14/2</f>
        <v>22.5</v>
      </c>
      <c r="H13" s="37">
        <f>'330'!G14*15/2</f>
        <v>7.5</v>
      </c>
      <c r="I13" s="37">
        <f>'330'!H14*15/2</f>
        <v>0</v>
      </c>
      <c r="J13" s="37">
        <f>'330'!I14*15/2</f>
        <v>15</v>
      </c>
      <c r="K13" s="37">
        <f>'330'!J14*15/2</f>
        <v>0</v>
      </c>
      <c r="L13" s="37" t="str">
        <f>IF('330'!K14="то","и",'330'!K14)</f>
        <v>и</v>
      </c>
      <c r="M13" s="37" t="str">
        <f>'330'!L14</f>
        <v>р</v>
      </c>
      <c r="N13" s="37">
        <f>'330'!M14</f>
        <v>0.5</v>
      </c>
    </row>
    <row r="14" spans="2:14" s="68" customFormat="1" ht="22.5" customHeight="1">
      <c r="B14" s="30">
        <v>6</v>
      </c>
      <c r="C14" s="36">
        <f>'330'!B15</f>
        <v>0</v>
      </c>
      <c r="D14" s="36">
        <f>'330'!C15</f>
        <v>0</v>
      </c>
      <c r="E14" s="66">
        <f>'330'!D15</f>
        <v>0</v>
      </c>
      <c r="F14" s="32">
        <f>'330'!E15</f>
        <v>0</v>
      </c>
      <c r="G14" s="37">
        <f>'330'!F15/2</f>
        <v>0</v>
      </c>
      <c r="H14" s="37">
        <f>'330'!G15*15/2</f>
        <v>0</v>
      </c>
      <c r="I14" s="37">
        <f>'330'!H15*15/2</f>
        <v>0</v>
      </c>
      <c r="J14" s="37">
        <f>'330'!I15*15/2</f>
        <v>0</v>
      </c>
      <c r="K14" s="37">
        <f>'330'!J15*15/2</f>
        <v>0</v>
      </c>
      <c r="L14" s="37">
        <f>IF('330'!K15="то","и",'330'!K15)</f>
        <v>0</v>
      </c>
      <c r="M14" s="37">
        <f>'330'!L15</f>
        <v>0</v>
      </c>
      <c r="N14" s="37">
        <f>'330'!M15</f>
      </c>
    </row>
    <row r="15" spans="2:14" s="68" customFormat="1" ht="22.5" customHeight="1">
      <c r="B15" s="30">
        <v>7</v>
      </c>
      <c r="C15" s="36">
        <f>'330'!B16</f>
        <v>0</v>
      </c>
      <c r="D15" s="36">
        <f>'330'!C16</f>
        <v>0</v>
      </c>
      <c r="E15" s="66">
        <f>'330'!D16</f>
        <v>0</v>
      </c>
      <c r="F15" s="32">
        <f>'330'!E16</f>
        <v>0</v>
      </c>
      <c r="G15" s="37">
        <f>'330'!F16/2</f>
        <v>0</v>
      </c>
      <c r="H15" s="37">
        <f>'330'!G16*15/2</f>
        <v>0</v>
      </c>
      <c r="I15" s="37">
        <f>'330'!H16*15/2</f>
        <v>0</v>
      </c>
      <c r="J15" s="37">
        <f>'330'!I16*15/2</f>
        <v>0</v>
      </c>
      <c r="K15" s="37">
        <f>'330'!J16*15/2</f>
        <v>0</v>
      </c>
      <c r="L15" s="37">
        <f>IF('330'!K16="то","и",'330'!K16)</f>
        <v>0</v>
      </c>
      <c r="M15" s="37">
        <f>'330'!L16</f>
        <v>0</v>
      </c>
      <c r="N15" s="37">
        <f>'330'!M16</f>
      </c>
    </row>
    <row r="16" spans="2:14" s="68" customFormat="1" ht="22.5" customHeight="1">
      <c r="B16" s="30">
        <v>8</v>
      </c>
      <c r="C16" s="36">
        <f>'330'!B17</f>
        <v>0</v>
      </c>
      <c r="D16" s="36">
        <f>'330'!C17</f>
        <v>0</v>
      </c>
      <c r="E16" s="66">
        <f>'330'!D17</f>
        <v>0</v>
      </c>
      <c r="F16" s="32">
        <f>'330'!E17</f>
        <v>0</v>
      </c>
      <c r="G16" s="37">
        <f>'330'!F17/2</f>
        <v>0</v>
      </c>
      <c r="H16" s="37">
        <f>'330'!G17*15/2</f>
        <v>0</v>
      </c>
      <c r="I16" s="37">
        <f>'330'!H17*15/2</f>
        <v>0</v>
      </c>
      <c r="J16" s="37">
        <f>'330'!I17*15/2</f>
        <v>0</v>
      </c>
      <c r="K16" s="37">
        <f>'330'!J17*15/2</f>
        <v>0</v>
      </c>
      <c r="L16" s="37">
        <f>IF('330'!K17="то","и",'330'!K17)</f>
        <v>0</v>
      </c>
      <c r="M16" s="37">
        <f>'330'!L17</f>
        <v>0</v>
      </c>
      <c r="N16" s="37">
        <f>'330'!M17</f>
      </c>
    </row>
    <row r="17" spans="2:14" s="68" customFormat="1" ht="22.5" customHeight="1">
      <c r="B17" s="97"/>
      <c r="C17" s="98"/>
      <c r="D17" s="98"/>
      <c r="E17" s="443" t="str">
        <f>'330'!D18</f>
        <v>Избираеми дисциплини (избира се една дисциплина)</v>
      </c>
      <c r="F17" s="444"/>
      <c r="G17" s="444"/>
      <c r="H17" s="444"/>
      <c r="I17" s="444"/>
      <c r="J17" s="444"/>
      <c r="K17" s="444"/>
      <c r="L17" s="444"/>
      <c r="M17" s="444"/>
      <c r="N17" s="444"/>
    </row>
    <row r="18" spans="2:14" s="68" customFormat="1" ht="22.5" customHeight="1">
      <c r="B18" s="36" t="str">
        <f>'330'!A19</f>
        <v>1.1</v>
      </c>
      <c r="C18" s="36">
        <f>'330'!B19</f>
        <v>0</v>
      </c>
      <c r="D18" s="36">
        <f>'330'!C19</f>
        <v>20</v>
      </c>
      <c r="E18" s="188" t="str">
        <f>'330'!D19</f>
        <v>Английски език I</v>
      </c>
      <c r="F18" s="36">
        <f>'330'!E19</f>
        <v>2</v>
      </c>
      <c r="G18" s="37">
        <f>'330'!F19/2</f>
        <v>15</v>
      </c>
      <c r="H18" s="37">
        <f>'330'!G19*15/2</f>
        <v>0</v>
      </c>
      <c r="I18" s="37">
        <f>'330'!H19*15/2</f>
        <v>0</v>
      </c>
      <c r="J18" s="37">
        <f>'330'!I19*15/2</f>
        <v>0</v>
      </c>
      <c r="K18" s="37">
        <f>'330'!J19*15/2</f>
        <v>15</v>
      </c>
      <c r="L18" s="37" t="str">
        <f>IF('330'!K19="то","и",'330'!K19)</f>
        <v>к</v>
      </c>
      <c r="M18" s="37">
        <f>'330'!L19</f>
        <v>0</v>
      </c>
      <c r="N18" s="37">
        <f>'330'!M19</f>
      </c>
    </row>
    <row r="19" spans="2:14" s="68" customFormat="1" ht="22.5" customHeight="1">
      <c r="B19" s="36" t="str">
        <f>'330'!A20</f>
        <v>1.2</v>
      </c>
      <c r="C19" s="36">
        <f>'330'!B20</f>
        <v>0</v>
      </c>
      <c r="D19" s="36">
        <f>'330'!C20</f>
        <v>20</v>
      </c>
      <c r="E19" s="188" t="str">
        <f>'330'!D20</f>
        <v>Немски език I</v>
      </c>
      <c r="F19" s="36">
        <f>'330'!E20</f>
        <v>2</v>
      </c>
      <c r="G19" s="37">
        <f>'330'!F20/2</f>
        <v>15</v>
      </c>
      <c r="H19" s="37">
        <f>'330'!G20*15/2</f>
        <v>0</v>
      </c>
      <c r="I19" s="37">
        <f>'330'!H20*15/2</f>
        <v>0</v>
      </c>
      <c r="J19" s="37">
        <f>'330'!I20*15/2</f>
        <v>0</v>
      </c>
      <c r="K19" s="37">
        <f>'330'!J20*15/2</f>
        <v>15</v>
      </c>
      <c r="L19" s="37" t="str">
        <f>IF('330'!K20="то","и",'330'!K20)</f>
        <v>к</v>
      </c>
      <c r="M19" s="37">
        <f>'330'!L20</f>
        <v>0</v>
      </c>
      <c r="N19" s="37">
        <f>'330'!M20</f>
      </c>
    </row>
    <row r="20" spans="2:14" s="68" customFormat="1" ht="22.5" customHeight="1">
      <c r="B20" s="36" t="str">
        <f>'330'!A21</f>
        <v>1.3</v>
      </c>
      <c r="C20" s="36">
        <f>'330'!B21</f>
        <v>0</v>
      </c>
      <c r="D20" s="36">
        <f>'330'!C21</f>
        <v>20</v>
      </c>
      <c r="E20" s="188" t="str">
        <f>'330'!D21</f>
        <v>Френски език I</v>
      </c>
      <c r="F20" s="36">
        <f>'330'!E21</f>
        <v>2</v>
      </c>
      <c r="G20" s="37">
        <f>'330'!F21/2</f>
        <v>15</v>
      </c>
      <c r="H20" s="37">
        <f>'330'!G21*15/2</f>
        <v>0</v>
      </c>
      <c r="I20" s="37">
        <f>'330'!H21*15/2</f>
        <v>0</v>
      </c>
      <c r="J20" s="37">
        <f>'330'!I21*15/2</f>
        <v>0</v>
      </c>
      <c r="K20" s="37">
        <f>'330'!J21*15/2</f>
        <v>15</v>
      </c>
      <c r="L20" s="37" t="str">
        <f>IF('330'!K21="то","и",'330'!K21)</f>
        <v>к</v>
      </c>
      <c r="M20" s="37">
        <f>'330'!L21</f>
        <v>0</v>
      </c>
      <c r="N20" s="37">
        <f>'330'!M21</f>
      </c>
    </row>
    <row r="21" spans="2:14" s="68" customFormat="1" ht="22.5" customHeight="1">
      <c r="B21" s="36" t="s">
        <v>52</v>
      </c>
      <c r="C21" s="36">
        <f>'330'!B22</f>
        <v>0</v>
      </c>
      <c r="D21" s="36">
        <f>'330'!C22</f>
        <v>20</v>
      </c>
      <c r="E21" s="66" t="str">
        <f>'330'!D22</f>
        <v>Руски език I</v>
      </c>
      <c r="F21" s="32">
        <f>'330'!E22</f>
        <v>2</v>
      </c>
      <c r="G21" s="37">
        <f>'330'!F22/2</f>
        <v>15</v>
      </c>
      <c r="H21" s="37">
        <f>'330'!G22*15/2</f>
        <v>0</v>
      </c>
      <c r="I21" s="37">
        <f>'330'!H22*15/2</f>
        <v>0</v>
      </c>
      <c r="J21" s="37">
        <f>'330'!I22*15/2</f>
        <v>0</v>
      </c>
      <c r="K21" s="37">
        <f>'330'!J22*15/2</f>
        <v>15</v>
      </c>
      <c r="L21" s="37" t="str">
        <f>IF('330'!K22="то","и",'330'!K22)</f>
        <v>к</v>
      </c>
      <c r="M21" s="37">
        <f>'330'!L22</f>
        <v>0</v>
      </c>
      <c r="N21" s="37">
        <f>'330'!M22</f>
      </c>
    </row>
    <row r="22" spans="2:14" s="68" customFormat="1" ht="22.5" customHeight="1">
      <c r="B22" s="36" t="s">
        <v>115</v>
      </c>
      <c r="C22" s="36">
        <f>'330'!B23</f>
        <v>0</v>
      </c>
      <c r="D22" s="36">
        <f>'330'!C23</f>
        <v>0</v>
      </c>
      <c r="E22" s="66">
        <f>'330'!D23</f>
        <v>0</v>
      </c>
      <c r="F22" s="32">
        <f>'330'!E23</f>
        <v>0</v>
      </c>
      <c r="G22" s="37">
        <f>'330'!F23/2</f>
        <v>0</v>
      </c>
      <c r="H22" s="37">
        <f>'330'!G23*15/2</f>
        <v>0</v>
      </c>
      <c r="I22" s="37">
        <f>'330'!H23*15/2</f>
        <v>0</v>
      </c>
      <c r="J22" s="37">
        <f>'330'!I23*15/2</f>
        <v>0</v>
      </c>
      <c r="K22" s="37">
        <f>'330'!J23*15/2</f>
        <v>0</v>
      </c>
      <c r="L22" s="37">
        <f>IF('330'!K23="то","и",'330'!K23)</f>
        <v>0</v>
      </c>
      <c r="M22" s="37">
        <f>'330'!L23</f>
        <v>0</v>
      </c>
      <c r="N22" s="37">
        <f>'330'!M23</f>
      </c>
    </row>
    <row r="23" spans="2:14" s="68" customFormat="1" ht="22.5" customHeight="1">
      <c r="B23" s="97"/>
      <c r="C23" s="98"/>
      <c r="D23" s="98"/>
      <c r="E23" s="348" t="str">
        <f>'330'!D24</f>
        <v>Избираеми дисциплини (избира се една дисциплина)</v>
      </c>
      <c r="F23" s="351"/>
      <c r="G23" s="351"/>
      <c r="H23" s="351"/>
      <c r="I23" s="351"/>
      <c r="J23" s="351"/>
      <c r="K23" s="351"/>
      <c r="L23" s="351"/>
      <c r="M23" s="351"/>
      <c r="N23" s="352"/>
    </row>
    <row r="24" spans="2:14" s="68" customFormat="1" ht="22.5" customHeight="1">
      <c r="B24" s="36" t="str">
        <f>'330'!A51</f>
        <v>2.1</v>
      </c>
      <c r="C24" s="36">
        <f>'330'!B25</f>
        <v>0</v>
      </c>
      <c r="D24" s="36">
        <f>'330'!C25</f>
        <v>0</v>
      </c>
      <c r="E24" s="188">
        <f>'330'!D25</f>
        <v>0</v>
      </c>
      <c r="F24" s="36">
        <f>'330'!E25</f>
        <v>0</v>
      </c>
      <c r="G24" s="37">
        <f>'330'!F25/2</f>
        <v>0</v>
      </c>
      <c r="H24" s="37">
        <f>'330'!G25*15/2</f>
        <v>0</v>
      </c>
      <c r="I24" s="37">
        <f>'330'!H25*15/2</f>
        <v>0</v>
      </c>
      <c r="J24" s="37">
        <f>'330'!I25*15/2</f>
        <v>0</v>
      </c>
      <c r="K24" s="37">
        <f>'330'!J25*15/2</f>
        <v>0</v>
      </c>
      <c r="L24" s="37">
        <f>IF('330'!K25="то","и",'330'!K25)</f>
        <v>0</v>
      </c>
      <c r="M24" s="37">
        <f>'330'!L25</f>
        <v>0</v>
      </c>
      <c r="N24" s="37">
        <f>'330'!M25</f>
      </c>
    </row>
    <row r="25" spans="2:14" s="68" customFormat="1" ht="22.5" customHeight="1">
      <c r="B25" s="36" t="str">
        <f>'330'!A52</f>
        <v>2.2</v>
      </c>
      <c r="C25" s="36">
        <f>'330'!B26</f>
        <v>0</v>
      </c>
      <c r="D25" s="36">
        <f>'330'!C26</f>
        <v>0</v>
      </c>
      <c r="E25" s="188">
        <f>'330'!D26</f>
        <v>0</v>
      </c>
      <c r="F25" s="36">
        <f>'330'!E26</f>
        <v>0</v>
      </c>
      <c r="G25" s="37">
        <f>'330'!F26/2</f>
        <v>0</v>
      </c>
      <c r="H25" s="37">
        <f>'330'!G26*15/2</f>
        <v>0</v>
      </c>
      <c r="I25" s="37">
        <f>'330'!H26*15/2</f>
        <v>0</v>
      </c>
      <c r="J25" s="37">
        <f>'330'!I26*15/2</f>
        <v>0</v>
      </c>
      <c r="K25" s="37">
        <f>'330'!J26*15/2</f>
        <v>0</v>
      </c>
      <c r="L25" s="37">
        <f>IF('330'!K26="то","и",'330'!K26)</f>
        <v>0</v>
      </c>
      <c r="M25" s="37">
        <f>'330'!L26</f>
        <v>0</v>
      </c>
      <c r="N25" s="37">
        <f>'330'!M26</f>
      </c>
    </row>
    <row r="26" spans="2:14" s="68" customFormat="1" ht="22.5" customHeight="1">
      <c r="B26" s="36" t="str">
        <f>'330'!A53</f>
        <v>2.3</v>
      </c>
      <c r="C26" s="36">
        <f>'330'!B27</f>
        <v>0</v>
      </c>
      <c r="D26" s="36">
        <f>'330'!C27</f>
        <v>0</v>
      </c>
      <c r="E26" s="188">
        <f>'330'!D27</f>
        <v>0</v>
      </c>
      <c r="F26" s="36">
        <f>'330'!E27</f>
        <v>0</v>
      </c>
      <c r="G26" s="37">
        <f>'330'!F27/2</f>
        <v>0</v>
      </c>
      <c r="H26" s="37">
        <f>'330'!G27*15/2</f>
        <v>0</v>
      </c>
      <c r="I26" s="37">
        <f>'330'!H27*15/2</f>
        <v>0</v>
      </c>
      <c r="J26" s="37">
        <f>'330'!I27*15/2</f>
        <v>0</v>
      </c>
      <c r="K26" s="37">
        <f>'330'!J27*15/2</f>
        <v>0</v>
      </c>
      <c r="L26" s="37">
        <f>IF('330'!K27="то","и",'330'!K27)</f>
        <v>0</v>
      </c>
      <c r="M26" s="37">
        <f>'330'!L27</f>
        <v>0</v>
      </c>
      <c r="N26" s="37">
        <f>'330'!M27</f>
      </c>
    </row>
    <row r="27" spans="2:14" s="68" customFormat="1" ht="22.5" customHeight="1">
      <c r="B27" s="209" t="s">
        <v>96</v>
      </c>
      <c r="C27" s="36">
        <f>'330'!B28</f>
        <v>0</v>
      </c>
      <c r="D27" s="36">
        <f>'330'!C28</f>
        <v>0</v>
      </c>
      <c r="E27" s="188">
        <f>'330'!D28</f>
        <v>0</v>
      </c>
      <c r="F27" s="36">
        <f>'330'!E28</f>
        <v>0</v>
      </c>
      <c r="G27" s="37">
        <f>'330'!F28/2</f>
        <v>0</v>
      </c>
      <c r="H27" s="37">
        <f>'330'!G28*15/2</f>
        <v>0</v>
      </c>
      <c r="I27" s="37">
        <f>'330'!H28*15/2</f>
        <v>0</v>
      </c>
      <c r="J27" s="37">
        <f>'330'!I28*15/2</f>
        <v>0</v>
      </c>
      <c r="K27" s="37">
        <f>'330'!J28*15/2</f>
        <v>0</v>
      </c>
      <c r="L27" s="37">
        <f>IF('330'!K28="то","и",'330'!K28)</f>
        <v>0</v>
      </c>
      <c r="M27" s="37">
        <f>'330'!L28</f>
        <v>0</v>
      </c>
      <c r="N27" s="37">
        <f>'330'!M28</f>
      </c>
    </row>
    <row r="28" spans="2:14" s="68" customFormat="1" ht="22.5" customHeight="1" thickBot="1">
      <c r="B28" s="209" t="s">
        <v>116</v>
      </c>
      <c r="C28" s="36">
        <f>'330'!B29</f>
        <v>0</v>
      </c>
      <c r="D28" s="36">
        <f>'330'!C29</f>
        <v>0</v>
      </c>
      <c r="E28" s="188">
        <f>'330'!D29</f>
        <v>0</v>
      </c>
      <c r="F28" s="36">
        <f>'330'!E29</f>
        <v>0</v>
      </c>
      <c r="G28" s="37">
        <f>'330'!F29/2</f>
        <v>0</v>
      </c>
      <c r="H28" s="37">
        <f>'330'!G29*15/2</f>
        <v>0</v>
      </c>
      <c r="I28" s="37">
        <f>'330'!H29*15/2</f>
        <v>0</v>
      </c>
      <c r="J28" s="37">
        <f>'330'!I29*15/2</f>
        <v>0</v>
      </c>
      <c r="K28" s="37">
        <f>'330'!J29*15/2</f>
        <v>0</v>
      </c>
      <c r="L28" s="37">
        <f>IF('330'!K29="то","и",'330'!K29)</f>
        <v>0</v>
      </c>
      <c r="M28" s="37">
        <f>'330'!L29</f>
        <v>0</v>
      </c>
      <c r="N28" s="37">
        <f>'330'!M29</f>
      </c>
    </row>
    <row r="29" spans="2:14" s="68" customFormat="1" ht="54.75" customHeight="1" thickBot="1">
      <c r="B29" s="355" t="s">
        <v>53</v>
      </c>
      <c r="C29" s="356"/>
      <c r="D29" s="356"/>
      <c r="E29" s="356"/>
      <c r="F29" s="218">
        <f>'330'!E30</f>
        <v>30</v>
      </c>
      <c r="G29" s="223">
        <f>'330'!F30/2</f>
        <v>157.5</v>
      </c>
      <c r="H29" s="223">
        <f>'330'!G30*15/2</f>
        <v>60</v>
      </c>
      <c r="I29" s="223">
        <f>'330'!H30*15/2</f>
        <v>15</v>
      </c>
      <c r="J29" s="223">
        <f>'330'!I30*15/2</f>
        <v>30</v>
      </c>
      <c r="K29" s="223">
        <f>'330'!J30*15/2</f>
        <v>52.5</v>
      </c>
      <c r="L29" s="222" t="s">
        <v>130</v>
      </c>
      <c r="M29" s="218" t="str">
        <f>'330'!L30</f>
        <v>2кз 1р</v>
      </c>
      <c r="N29" s="280">
        <f>'330'!M30</f>
        <v>2.5</v>
      </c>
    </row>
    <row r="30" spans="2:14" s="68" customFormat="1" ht="14.25" customHeight="1">
      <c r="B30" s="187"/>
      <c r="C30" s="187"/>
      <c r="D30" s="187"/>
      <c r="E30" s="187"/>
      <c r="F30" s="163"/>
      <c r="G30" s="163"/>
      <c r="H30" s="163"/>
      <c r="I30" s="163"/>
      <c r="J30" s="163"/>
      <c r="K30" s="163"/>
      <c r="L30" s="190"/>
      <c r="M30" s="190"/>
      <c r="N30" s="191"/>
    </row>
    <row r="31" ht="15" customHeight="1"/>
    <row r="33" spans="7:14" ht="15">
      <c r="G33" s="233" t="s">
        <v>81</v>
      </c>
      <c r="H33" s="233"/>
      <c r="L33" s="233"/>
      <c r="M33" s="105"/>
      <c r="N33" s="105"/>
    </row>
    <row r="34" spans="8:14" ht="16.5" customHeight="1">
      <c r="H34" s="279" t="s">
        <v>106</v>
      </c>
      <c r="I34" s="277"/>
      <c r="J34" s="277"/>
      <c r="K34" s="277"/>
      <c r="L34" s="277"/>
      <c r="M34" s="277"/>
      <c r="N34" s="277"/>
    </row>
  </sheetData>
  <sheetProtection/>
  <mergeCells count="17">
    <mergeCell ref="B1:N1"/>
    <mergeCell ref="B2:B4"/>
    <mergeCell ref="C2:C4"/>
    <mergeCell ref="D2:D4"/>
    <mergeCell ref="E2:E4"/>
    <mergeCell ref="F2:F4"/>
    <mergeCell ref="G2:G4"/>
    <mergeCell ref="H2:K2"/>
    <mergeCell ref="L2:L4"/>
    <mergeCell ref="M2:N3"/>
    <mergeCell ref="E23:N23"/>
    <mergeCell ref="B29:E29"/>
    <mergeCell ref="E17:N17"/>
    <mergeCell ref="H3:H4"/>
    <mergeCell ref="I3:I4"/>
    <mergeCell ref="J3:J4"/>
    <mergeCell ref="K3:K4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O34"/>
  <sheetViews>
    <sheetView zoomScalePageLayoutView="0" workbookViewId="0" topLeftCell="A7">
      <selection activeCell="E42" sqref="E42"/>
    </sheetView>
  </sheetViews>
  <sheetFormatPr defaultColWidth="9.00390625" defaultRowHeight="13.5"/>
  <cols>
    <col min="1" max="1" width="9.00390625" style="74" customWidth="1"/>
    <col min="2" max="2" width="3.25390625" style="64" customWidth="1"/>
    <col min="3" max="3" width="5.625" style="64" customWidth="1"/>
    <col min="4" max="4" width="4.125" style="64" customWidth="1"/>
    <col min="5" max="5" width="28.50390625" style="64" customWidth="1"/>
    <col min="6" max="6" width="3.625" style="64" customWidth="1"/>
    <col min="7" max="7" width="4.875" style="64" customWidth="1"/>
    <col min="8" max="8" width="3.875" style="64" customWidth="1"/>
    <col min="9" max="9" width="3.625" style="64" customWidth="1"/>
    <col min="10" max="10" width="3.875" style="64" customWidth="1"/>
    <col min="11" max="11" width="4.125" style="64" customWidth="1"/>
    <col min="12" max="12" width="3.375" style="64" customWidth="1"/>
    <col min="13" max="13" width="3.50390625" style="64" customWidth="1"/>
    <col min="14" max="14" width="4.25390625" style="64" customWidth="1"/>
    <col min="15" max="15" width="7.125" style="74" customWidth="1"/>
    <col min="16" max="29" width="4.625" style="74" customWidth="1"/>
    <col min="30" max="16384" width="9.00390625" style="74" customWidth="1"/>
  </cols>
  <sheetData>
    <row r="1" spans="2:14" s="49" customFormat="1" ht="31.5" customHeight="1">
      <c r="B1" s="328" t="s">
        <v>137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2:14" s="50" customFormat="1" ht="31.5" customHeight="1">
      <c r="B2" s="329" t="s">
        <v>0</v>
      </c>
      <c r="C2" s="332" t="s">
        <v>24</v>
      </c>
      <c r="D2" s="335" t="s">
        <v>1</v>
      </c>
      <c r="E2" s="338" t="s">
        <v>2</v>
      </c>
      <c r="F2" s="341" t="s">
        <v>25</v>
      </c>
      <c r="G2" s="344" t="s">
        <v>3</v>
      </c>
      <c r="H2" s="313" t="s">
        <v>72</v>
      </c>
      <c r="I2" s="314"/>
      <c r="J2" s="314"/>
      <c r="K2" s="315"/>
      <c r="L2" s="320" t="s">
        <v>26</v>
      </c>
      <c r="M2" s="445" t="s">
        <v>27</v>
      </c>
      <c r="N2" s="445"/>
    </row>
    <row r="3" spans="2:14" s="50" customFormat="1" ht="47.25" customHeight="1">
      <c r="B3" s="330"/>
      <c r="C3" s="333"/>
      <c r="D3" s="336"/>
      <c r="E3" s="339"/>
      <c r="F3" s="342"/>
      <c r="G3" s="345"/>
      <c r="H3" s="316" t="s">
        <v>4</v>
      </c>
      <c r="I3" s="316" t="s">
        <v>5</v>
      </c>
      <c r="J3" s="316" t="s">
        <v>18</v>
      </c>
      <c r="K3" s="316" t="s">
        <v>19</v>
      </c>
      <c r="L3" s="321"/>
      <c r="M3" s="445"/>
      <c r="N3" s="445"/>
    </row>
    <row r="4" spans="2:14" s="50" customFormat="1" ht="67.5" customHeight="1">
      <c r="B4" s="331"/>
      <c r="C4" s="334"/>
      <c r="D4" s="337"/>
      <c r="E4" s="340"/>
      <c r="F4" s="343"/>
      <c r="G4" s="346"/>
      <c r="H4" s="316"/>
      <c r="I4" s="316"/>
      <c r="J4" s="316"/>
      <c r="K4" s="316"/>
      <c r="L4" s="322"/>
      <c r="M4" s="278" t="s">
        <v>38</v>
      </c>
      <c r="N4" s="278" t="s">
        <v>39</v>
      </c>
    </row>
    <row r="5" spans="2:14" s="60" customFormat="1" ht="18" customHeight="1">
      <c r="B5" s="51">
        <v>1</v>
      </c>
      <c r="C5" s="52">
        <v>2</v>
      </c>
      <c r="D5" s="53">
        <v>3</v>
      </c>
      <c r="E5" s="54">
        <v>4</v>
      </c>
      <c r="F5" s="55">
        <v>5</v>
      </c>
      <c r="G5" s="56">
        <v>6</v>
      </c>
      <c r="H5" s="57">
        <v>7</v>
      </c>
      <c r="I5" s="57">
        <v>8</v>
      </c>
      <c r="J5" s="57">
        <v>9</v>
      </c>
      <c r="K5" s="58">
        <v>10</v>
      </c>
      <c r="L5" s="59">
        <v>11</v>
      </c>
      <c r="M5" s="52">
        <v>12</v>
      </c>
      <c r="N5" s="52">
        <v>13</v>
      </c>
    </row>
    <row r="6" spans="2:14" s="60" customFormat="1" ht="18" customHeight="1">
      <c r="B6" s="52"/>
      <c r="C6" s="52"/>
      <c r="D6" s="52"/>
      <c r="E6" s="54"/>
      <c r="F6" s="52"/>
      <c r="G6" s="52"/>
      <c r="H6" s="52"/>
      <c r="I6" s="52"/>
      <c r="J6" s="52"/>
      <c r="K6" s="52"/>
      <c r="L6" s="61"/>
      <c r="M6" s="52"/>
      <c r="N6" s="62"/>
    </row>
    <row r="7" spans="2:15" s="64" customFormat="1" ht="13.5">
      <c r="B7" s="31"/>
      <c r="C7" s="41" t="s">
        <v>23</v>
      </c>
      <c r="D7" s="41" t="s">
        <v>23</v>
      </c>
      <c r="E7" s="43" t="s">
        <v>145</v>
      </c>
      <c r="F7" s="31" t="s">
        <v>23</v>
      </c>
      <c r="G7" s="31"/>
      <c r="H7" s="31"/>
      <c r="I7" s="31"/>
      <c r="J7" s="31"/>
      <c r="K7" s="31"/>
      <c r="L7" s="31"/>
      <c r="M7" s="31"/>
      <c r="N7" s="44"/>
      <c r="O7" s="63"/>
    </row>
    <row r="8" spans="2:15" s="65" customFormat="1" ht="13.5">
      <c r="B8" s="31"/>
      <c r="C8" s="41"/>
      <c r="D8" s="41"/>
      <c r="E8" s="45" t="s">
        <v>42</v>
      </c>
      <c r="F8" s="31"/>
      <c r="G8" s="31"/>
      <c r="H8" s="31"/>
      <c r="I8" s="31"/>
      <c r="J8" s="31"/>
      <c r="K8" s="31"/>
      <c r="L8" s="31"/>
      <c r="M8" s="31"/>
      <c r="N8" s="44"/>
      <c r="O8" s="63"/>
    </row>
    <row r="9" spans="2:15" s="68" customFormat="1" ht="22.5" customHeight="1">
      <c r="B9" s="30">
        <f>'330'!A36</f>
        <v>1</v>
      </c>
      <c r="C9" s="36">
        <f>'330'!B36</f>
        <v>0</v>
      </c>
      <c r="D9" s="36">
        <f>'330'!C36</f>
        <v>2</v>
      </c>
      <c r="E9" s="66" t="str">
        <f>'330'!D36</f>
        <v>Строителни материали</v>
      </c>
      <c r="F9" s="28">
        <f>'330'!E36</f>
        <v>9</v>
      </c>
      <c r="G9" s="37">
        <f>'330'!F36/2</f>
        <v>45</v>
      </c>
      <c r="H9" s="37">
        <f>'330'!G36*15/2</f>
        <v>22.5</v>
      </c>
      <c r="I9" s="37">
        <f>'330'!H36*15/2</f>
        <v>0</v>
      </c>
      <c r="J9" s="37">
        <f>'330'!I36*15/2</f>
        <v>0</v>
      </c>
      <c r="K9" s="37">
        <f>'330'!J36*15/2</f>
        <v>22.5</v>
      </c>
      <c r="L9" s="32" t="str">
        <f>IF('330'!K36="то","и",'330'!K36)</f>
        <v>и</v>
      </c>
      <c r="M9" s="32">
        <f>'330'!L36</f>
        <v>0</v>
      </c>
      <c r="N9" s="37">
        <f>'330'!M36</f>
      </c>
      <c r="O9" s="67"/>
    </row>
    <row r="10" spans="2:15" s="68" customFormat="1" ht="22.5" customHeight="1">
      <c r="B10" s="30">
        <f>'330'!A37</f>
        <v>2</v>
      </c>
      <c r="C10" s="36">
        <f>'330'!B37</f>
        <v>0</v>
      </c>
      <c r="D10" s="36">
        <f>'330'!C37</f>
        <v>27</v>
      </c>
      <c r="E10" s="66" t="str">
        <f>'330'!D37</f>
        <v>Висша математика IІ                                                                                  </v>
      </c>
      <c r="F10" s="32">
        <f>'330'!E37</f>
        <v>6</v>
      </c>
      <c r="G10" s="37">
        <f>'330'!F37/2</f>
        <v>30</v>
      </c>
      <c r="H10" s="37">
        <f>'330'!G37*15/2</f>
        <v>15</v>
      </c>
      <c r="I10" s="37">
        <f>'330'!H37*15/2</f>
        <v>15</v>
      </c>
      <c r="J10" s="37">
        <f>'330'!I37*15/2</f>
        <v>0</v>
      </c>
      <c r="K10" s="37">
        <f>'330'!J37*15/2</f>
        <v>0</v>
      </c>
      <c r="L10" s="32" t="str">
        <f>IF('330'!K37="то","и",'330'!K37)</f>
        <v>и</v>
      </c>
      <c r="M10" s="32">
        <f>'330'!L37</f>
        <v>0</v>
      </c>
      <c r="N10" s="37">
        <f>'330'!M37</f>
      </c>
      <c r="O10" s="67"/>
    </row>
    <row r="11" spans="2:15" s="68" customFormat="1" ht="22.5" customHeight="1">
      <c r="B11" s="30">
        <f>'330'!A38</f>
        <v>3</v>
      </c>
      <c r="C11" s="36">
        <f>'330'!B38</f>
        <v>0</v>
      </c>
      <c r="D11" s="36">
        <f>'330'!C38</f>
        <v>24</v>
      </c>
      <c r="E11" s="66" t="str">
        <f>'330'!D38</f>
        <v>Физика</v>
      </c>
      <c r="F11" s="32">
        <f>'330'!E38</f>
        <v>5</v>
      </c>
      <c r="G11" s="37">
        <f>'330'!F38/2</f>
        <v>30</v>
      </c>
      <c r="H11" s="37">
        <f>'330'!G38*15/2</f>
        <v>15</v>
      </c>
      <c r="I11" s="37">
        <f>'330'!H38*15/2</f>
        <v>0</v>
      </c>
      <c r="J11" s="37">
        <f>'330'!I38*15/2</f>
        <v>15</v>
      </c>
      <c r="K11" s="37">
        <f>'330'!J38*15/2</f>
        <v>0</v>
      </c>
      <c r="L11" s="32" t="str">
        <f>IF('330'!K38="то","и",'330'!K38)</f>
        <v>и</v>
      </c>
      <c r="M11" s="32">
        <f>'330'!L38</f>
        <v>0</v>
      </c>
      <c r="N11" s="37">
        <f>'330'!M38</f>
      </c>
      <c r="O11" s="67"/>
    </row>
    <row r="12" spans="2:15" s="68" customFormat="1" ht="22.5" customHeight="1">
      <c r="B12" s="30">
        <f>'330'!A39</f>
        <v>4</v>
      </c>
      <c r="C12" s="36">
        <f>'330'!B39</f>
        <v>0</v>
      </c>
      <c r="D12" s="36" t="str">
        <f>'330'!C39</f>
        <v>24</v>
      </c>
      <c r="E12" s="66" t="str">
        <f>'330'!D39</f>
        <v>Инженерна графика в строителството II</v>
      </c>
      <c r="F12" s="32">
        <f>'330'!E39</f>
        <v>3</v>
      </c>
      <c r="G12" s="37">
        <f>'330'!F39/2</f>
        <v>15</v>
      </c>
      <c r="H12" s="37">
        <f>'330'!G39*15/2</f>
        <v>7.5</v>
      </c>
      <c r="I12" s="37">
        <f>'330'!H39*15/2</f>
        <v>0</v>
      </c>
      <c r="J12" s="37">
        <f>'330'!I39*15/2</f>
        <v>0</v>
      </c>
      <c r="K12" s="37">
        <f>'330'!J39*15/2</f>
        <v>7.5</v>
      </c>
      <c r="L12" s="32" t="str">
        <f>IF('330'!K39="то","и",'330'!K39)</f>
        <v>и</v>
      </c>
      <c r="M12" s="32" t="str">
        <f>'330'!L39</f>
        <v>кз</v>
      </c>
      <c r="N12" s="37">
        <f>'330'!M39</f>
        <v>1</v>
      </c>
      <c r="O12" s="67"/>
    </row>
    <row r="13" spans="2:15" s="68" customFormat="1" ht="22.5" customHeight="1">
      <c r="B13" s="30">
        <v>5</v>
      </c>
      <c r="C13" s="36">
        <f>'330'!B40</f>
        <v>0</v>
      </c>
      <c r="D13" s="36" t="str">
        <f>'330'!C40</f>
        <v>3</v>
      </c>
      <c r="E13" s="66" t="str">
        <f>'330'!D40</f>
        <v>Строителна статика</v>
      </c>
      <c r="F13" s="32">
        <f>'330'!E40</f>
        <v>5</v>
      </c>
      <c r="G13" s="37">
        <f>'330'!F40/2</f>
        <v>22.5</v>
      </c>
      <c r="H13" s="37">
        <f>'330'!G40*15/2</f>
        <v>7.5</v>
      </c>
      <c r="I13" s="37">
        <f>'330'!H40*15/2</f>
        <v>0</v>
      </c>
      <c r="J13" s="37">
        <f>'330'!I40*15/2</f>
        <v>0</v>
      </c>
      <c r="K13" s="37">
        <f>'330'!J40*15/2</f>
        <v>15</v>
      </c>
      <c r="L13" s="32" t="str">
        <f>IF('330'!K40="то","и",'330'!K40)</f>
        <v>и</v>
      </c>
      <c r="M13" s="32" t="str">
        <f>'330'!L40</f>
        <v>кз</v>
      </c>
      <c r="N13" s="37">
        <f>'330'!M40</f>
        <v>1</v>
      </c>
      <c r="O13" s="67"/>
    </row>
    <row r="14" spans="2:15" s="68" customFormat="1" ht="22.5" customHeight="1">
      <c r="B14" s="30">
        <v>6</v>
      </c>
      <c r="C14" s="36">
        <f>'330'!B41</f>
        <v>0</v>
      </c>
      <c r="D14" s="36">
        <f>'330'!C41</f>
        <v>0</v>
      </c>
      <c r="E14" s="66">
        <f>'330'!D41</f>
        <v>0</v>
      </c>
      <c r="F14" s="32">
        <f>'330'!E41</f>
        <v>0</v>
      </c>
      <c r="G14" s="37">
        <f>'330'!F41/2</f>
        <v>0</v>
      </c>
      <c r="H14" s="37">
        <f>'330'!G41*15/2</f>
        <v>0</v>
      </c>
      <c r="I14" s="37">
        <f>'330'!H41*15/2</f>
        <v>0</v>
      </c>
      <c r="J14" s="37">
        <f>'330'!I41*15/2</f>
        <v>0</v>
      </c>
      <c r="K14" s="37">
        <f>'330'!J41*15/2</f>
        <v>0</v>
      </c>
      <c r="L14" s="32">
        <f>IF('330'!K41="то","и",'330'!K41)</f>
        <v>0</v>
      </c>
      <c r="M14" s="32">
        <f>'330'!L41</f>
        <v>0</v>
      </c>
      <c r="N14" s="37">
        <f>'330'!M41</f>
      </c>
      <c r="O14" s="67"/>
    </row>
    <row r="15" spans="2:15" s="68" customFormat="1" ht="22.5" customHeight="1">
      <c r="B15" s="30">
        <v>7</v>
      </c>
      <c r="C15" s="36">
        <f>'330'!B42</f>
        <v>0</v>
      </c>
      <c r="D15" s="36">
        <f>'330'!C42</f>
        <v>0</v>
      </c>
      <c r="E15" s="66">
        <f>'330'!D42</f>
        <v>0</v>
      </c>
      <c r="F15" s="32">
        <f>'330'!E42</f>
        <v>0</v>
      </c>
      <c r="G15" s="37">
        <f>'330'!F42/2</f>
        <v>0</v>
      </c>
      <c r="H15" s="37">
        <f>'330'!G42*15/2</f>
        <v>0</v>
      </c>
      <c r="I15" s="37">
        <f>'330'!H42*15/2</f>
        <v>0</v>
      </c>
      <c r="J15" s="37">
        <f>'330'!I42*15/2</f>
        <v>0</v>
      </c>
      <c r="K15" s="37">
        <f>'330'!J42*15/2</f>
        <v>0</v>
      </c>
      <c r="L15" s="32">
        <f>IF('330'!K42="то","и",'330'!K42)</f>
        <v>0</v>
      </c>
      <c r="M15" s="32">
        <f>'330'!L42</f>
        <v>0</v>
      </c>
      <c r="N15" s="37">
        <f>'330'!M42</f>
      </c>
      <c r="O15" s="67"/>
    </row>
    <row r="16" spans="2:15" s="68" customFormat="1" ht="22.5" customHeight="1">
      <c r="B16" s="30">
        <v>8</v>
      </c>
      <c r="C16" s="36">
        <f>'330'!B43</f>
        <v>0</v>
      </c>
      <c r="D16" s="36">
        <f>'330'!C43</f>
        <v>0</v>
      </c>
      <c r="E16" s="66">
        <f>'330'!D43</f>
        <v>0</v>
      </c>
      <c r="F16" s="32">
        <f>'330'!E43</f>
        <v>0</v>
      </c>
      <c r="G16" s="37">
        <f>'330'!F43/2</f>
        <v>0</v>
      </c>
      <c r="H16" s="37">
        <f>'330'!G43*15/2</f>
        <v>0</v>
      </c>
      <c r="I16" s="37">
        <f>'330'!H43*15/2</f>
        <v>0</v>
      </c>
      <c r="J16" s="37">
        <f>'330'!I43*15/2</f>
        <v>0</v>
      </c>
      <c r="K16" s="37">
        <f>'330'!J43*15/2</f>
        <v>0</v>
      </c>
      <c r="L16" s="32">
        <f>IF('330'!K43="то","и",'330'!K43)</f>
        <v>0</v>
      </c>
      <c r="M16" s="32">
        <f>'330'!L43</f>
        <v>0</v>
      </c>
      <c r="N16" s="37">
        <f>'330'!M43</f>
      </c>
      <c r="O16" s="67"/>
    </row>
    <row r="17" spans="2:15" s="68" customFormat="1" ht="22.5" customHeight="1">
      <c r="B17" s="97"/>
      <c r="C17" s="98"/>
      <c r="D17" s="98"/>
      <c r="E17" s="348" t="s">
        <v>48</v>
      </c>
      <c r="F17" s="349"/>
      <c r="G17" s="349"/>
      <c r="H17" s="349"/>
      <c r="I17" s="349"/>
      <c r="J17" s="349"/>
      <c r="K17" s="349"/>
      <c r="L17" s="349"/>
      <c r="M17" s="349"/>
      <c r="N17" s="349"/>
      <c r="O17" s="67"/>
    </row>
    <row r="18" spans="2:15" s="68" customFormat="1" ht="22.5" customHeight="1">
      <c r="B18" s="36" t="str">
        <f>'330'!A45</f>
        <v>1.1</v>
      </c>
      <c r="C18" s="36">
        <f>'330'!B45</f>
        <v>0</v>
      </c>
      <c r="D18" s="36">
        <f>'330'!C45</f>
        <v>20</v>
      </c>
      <c r="E18" s="188" t="str">
        <f>'330'!D45</f>
        <v>Английски език II</v>
      </c>
      <c r="F18" s="36">
        <f>'330'!E45</f>
        <v>2</v>
      </c>
      <c r="G18" s="37">
        <f>'330'!F45/2</f>
        <v>15</v>
      </c>
      <c r="H18" s="37">
        <f>'330'!G45*15/2</f>
        <v>0</v>
      </c>
      <c r="I18" s="37">
        <f>'330'!H45*15/2</f>
        <v>0</v>
      </c>
      <c r="J18" s="37">
        <f>'330'!I45*15/2</f>
        <v>0</v>
      </c>
      <c r="K18" s="37">
        <f>'330'!J45*15/2</f>
        <v>15</v>
      </c>
      <c r="L18" s="32" t="str">
        <f>IF('330'!K45="то","и",'330'!K45)</f>
        <v>к</v>
      </c>
      <c r="M18" s="36">
        <f>'330'!L45</f>
      </c>
      <c r="N18" s="35">
        <f>'330'!M45</f>
      </c>
      <c r="O18" s="67"/>
    </row>
    <row r="19" spans="2:15" s="68" customFormat="1" ht="22.5" customHeight="1">
      <c r="B19" s="36" t="str">
        <f>'330'!A46</f>
        <v>1.2</v>
      </c>
      <c r="C19" s="36">
        <f>'330'!B46</f>
        <v>0</v>
      </c>
      <c r="D19" s="36">
        <f>'330'!C46</f>
        <v>20</v>
      </c>
      <c r="E19" s="188" t="str">
        <f>'330'!D46</f>
        <v>Немски език II</v>
      </c>
      <c r="F19" s="36">
        <f>'330'!E46</f>
        <v>2</v>
      </c>
      <c r="G19" s="37">
        <f>'330'!F46/2</f>
        <v>15</v>
      </c>
      <c r="H19" s="37">
        <f>'330'!G46*15/2</f>
        <v>0</v>
      </c>
      <c r="I19" s="37">
        <f>'330'!H46*15/2</f>
        <v>0</v>
      </c>
      <c r="J19" s="37">
        <f>'330'!I46*15/2</f>
        <v>0</v>
      </c>
      <c r="K19" s="37">
        <f>'330'!J46*15/2</f>
        <v>15</v>
      </c>
      <c r="L19" s="32" t="str">
        <f>IF('330'!K46="то","и",'330'!K46)</f>
        <v>к</v>
      </c>
      <c r="M19" s="36">
        <f>'330'!L46</f>
      </c>
      <c r="N19" s="35">
        <f>'330'!M46</f>
      </c>
      <c r="O19" s="67"/>
    </row>
    <row r="20" spans="2:15" s="68" customFormat="1" ht="22.5" customHeight="1">
      <c r="B20" s="36" t="str">
        <f>'330'!A47</f>
        <v>1.3</v>
      </c>
      <c r="C20" s="36">
        <f>'330'!B47</f>
        <v>0</v>
      </c>
      <c r="D20" s="36">
        <f>'330'!C47</f>
        <v>20</v>
      </c>
      <c r="E20" s="188" t="str">
        <f>'330'!D47</f>
        <v>Френски език II</v>
      </c>
      <c r="F20" s="36">
        <f>'330'!E47</f>
        <v>2</v>
      </c>
      <c r="G20" s="37">
        <f>'330'!F47/2</f>
        <v>15</v>
      </c>
      <c r="H20" s="37">
        <f>'330'!G47*15/2</f>
        <v>0</v>
      </c>
      <c r="I20" s="37">
        <f>'330'!H47*15/2</f>
        <v>0</v>
      </c>
      <c r="J20" s="37">
        <f>'330'!I47*15/2</f>
        <v>0</v>
      </c>
      <c r="K20" s="37">
        <f>'330'!J47*15/2</f>
        <v>15</v>
      </c>
      <c r="L20" s="32" t="str">
        <f>IF('330'!K47="то","и",'330'!K47)</f>
        <v>к</v>
      </c>
      <c r="M20" s="28">
        <f>'330'!L47</f>
      </c>
      <c r="N20" s="35">
        <f>'330'!M47</f>
      </c>
      <c r="O20" s="67"/>
    </row>
    <row r="21" spans="2:15" s="68" customFormat="1" ht="22.5" customHeight="1">
      <c r="B21" s="36" t="s">
        <v>52</v>
      </c>
      <c r="C21" s="36">
        <f>'330'!B48</f>
        <v>0</v>
      </c>
      <c r="D21" s="36">
        <f>'330'!C48</f>
        <v>20</v>
      </c>
      <c r="E21" s="66" t="str">
        <f>'330'!D48</f>
        <v>Руски език II</v>
      </c>
      <c r="F21" s="32">
        <f>'330'!E48</f>
        <v>2</v>
      </c>
      <c r="G21" s="37">
        <f>'330'!F48/2</f>
        <v>15</v>
      </c>
      <c r="H21" s="37">
        <f>'330'!G48*15/2</f>
        <v>0</v>
      </c>
      <c r="I21" s="37">
        <f>'330'!H48*15/2</f>
        <v>0</v>
      </c>
      <c r="J21" s="37">
        <f>'330'!I48*15/2</f>
        <v>0</v>
      </c>
      <c r="K21" s="37">
        <f>'330'!J48*15/2</f>
        <v>15</v>
      </c>
      <c r="L21" s="32" t="str">
        <f>IF('330'!K48="то","и",'330'!K48)</f>
        <v>к</v>
      </c>
      <c r="M21" s="32">
        <f>'330'!L48</f>
      </c>
      <c r="N21" s="37">
        <f>'330'!M48</f>
      </c>
      <c r="O21" s="67"/>
    </row>
    <row r="22" spans="2:15" s="68" customFormat="1" ht="23.25" customHeight="1">
      <c r="B22" s="36" t="s">
        <v>115</v>
      </c>
      <c r="C22" s="36">
        <f>'330'!B49</f>
        <v>0</v>
      </c>
      <c r="D22" s="36">
        <f>'330'!C49</f>
        <v>0</v>
      </c>
      <c r="E22" s="66">
        <f>'330'!D49</f>
        <v>0</v>
      </c>
      <c r="F22" s="32">
        <f>'330'!E49</f>
        <v>0</v>
      </c>
      <c r="G22" s="37">
        <f>'330'!F49/2</f>
        <v>0</v>
      </c>
      <c r="H22" s="37">
        <f>'330'!G49*15/2</f>
        <v>0</v>
      </c>
      <c r="I22" s="37">
        <f>'330'!H49*15/2</f>
        <v>0</v>
      </c>
      <c r="J22" s="37">
        <f>'330'!I49*15/2</f>
        <v>0</v>
      </c>
      <c r="K22" s="37">
        <f>'330'!J49*15/2</f>
        <v>0</v>
      </c>
      <c r="L22" s="32">
        <f>IF('330'!K49="то","и",'330'!K49)</f>
        <v>0</v>
      </c>
      <c r="M22" s="32">
        <f>'330'!L49</f>
        <v>0</v>
      </c>
      <c r="N22" s="37">
        <f>'330'!M49</f>
      </c>
      <c r="O22" s="67"/>
    </row>
    <row r="23" spans="2:15" s="68" customFormat="1" ht="22.5" customHeight="1">
      <c r="B23" s="97"/>
      <c r="C23" s="98"/>
      <c r="D23" s="98"/>
      <c r="E23" s="348" t="s">
        <v>48</v>
      </c>
      <c r="F23" s="349"/>
      <c r="G23" s="349"/>
      <c r="H23" s="349"/>
      <c r="I23" s="349"/>
      <c r="J23" s="349"/>
      <c r="K23" s="349"/>
      <c r="L23" s="349"/>
      <c r="M23" s="349"/>
      <c r="N23" s="349"/>
      <c r="O23" s="67"/>
    </row>
    <row r="24" spans="2:15" s="68" customFormat="1" ht="22.5" customHeight="1">
      <c r="B24" s="36" t="str">
        <f>'330'!A51</f>
        <v>2.1</v>
      </c>
      <c r="C24" s="36">
        <f>'330'!B51</f>
        <v>0</v>
      </c>
      <c r="D24" s="36">
        <f>'330'!C51</f>
        <v>0</v>
      </c>
      <c r="E24" s="188">
        <f>'330'!D51</f>
        <v>0</v>
      </c>
      <c r="F24" s="36">
        <f>'330'!E51</f>
        <v>0</v>
      </c>
      <c r="G24" s="37">
        <f>'330'!F51/2</f>
        <v>0</v>
      </c>
      <c r="H24" s="37">
        <f>'330'!G51*15/2</f>
        <v>0</v>
      </c>
      <c r="I24" s="37">
        <f>'330'!H51*15/2</f>
        <v>0</v>
      </c>
      <c r="J24" s="37">
        <f>'330'!I51*15/2</f>
        <v>0</v>
      </c>
      <c r="K24" s="37">
        <f>'330'!J51*15/2</f>
        <v>0</v>
      </c>
      <c r="L24" s="32">
        <f>IF('330'!K51="то","и",'330'!K51)</f>
        <v>0</v>
      </c>
      <c r="M24" s="36">
        <f>'330'!L51</f>
        <v>0</v>
      </c>
      <c r="N24" s="35">
        <f>'330'!M51</f>
      </c>
      <c r="O24" s="67"/>
    </row>
    <row r="25" spans="2:15" s="68" customFormat="1" ht="22.5" customHeight="1">
      <c r="B25" s="36" t="str">
        <f>'330'!A52</f>
        <v>2.2</v>
      </c>
      <c r="C25" s="36">
        <f>'330'!B52</f>
        <v>0</v>
      </c>
      <c r="D25" s="36">
        <f>'330'!C52</f>
        <v>0</v>
      </c>
      <c r="E25" s="188">
        <f>'330'!D52</f>
        <v>0</v>
      </c>
      <c r="F25" s="28">
        <f>'330'!E52</f>
        <v>0</v>
      </c>
      <c r="G25" s="37">
        <f>'330'!F52/2</f>
        <v>0</v>
      </c>
      <c r="H25" s="37">
        <f>'330'!G52*15/2</f>
        <v>0</v>
      </c>
      <c r="I25" s="37">
        <f>'330'!H52*15/2</f>
        <v>0</v>
      </c>
      <c r="J25" s="37">
        <f>'330'!I52*15/2</f>
        <v>0</v>
      </c>
      <c r="K25" s="37">
        <f>'330'!J52*15/2</f>
        <v>0</v>
      </c>
      <c r="L25" s="32">
        <f>IF('330'!K52="то","и",'330'!K52)</f>
        <v>0</v>
      </c>
      <c r="M25" s="47">
        <f>'330'!L52</f>
        <v>0</v>
      </c>
      <c r="N25" s="35">
        <f>'330'!M52</f>
      </c>
      <c r="O25" s="67"/>
    </row>
    <row r="26" spans="2:15" s="68" customFormat="1" ht="22.5" customHeight="1">
      <c r="B26" s="36" t="str">
        <f>'330'!A53</f>
        <v>2.3</v>
      </c>
      <c r="C26" s="36">
        <f>'330'!B53</f>
        <v>0</v>
      </c>
      <c r="D26" s="36">
        <f>'330'!C53</f>
        <v>0</v>
      </c>
      <c r="E26" s="227">
        <f>'330'!D53</f>
        <v>0</v>
      </c>
      <c r="F26" s="28">
        <f>'330'!E53</f>
        <v>0</v>
      </c>
      <c r="G26" s="37">
        <f>'330'!F53/2</f>
        <v>0</v>
      </c>
      <c r="H26" s="37">
        <f>'330'!G53*15/2</f>
        <v>0</v>
      </c>
      <c r="I26" s="37">
        <f>'330'!H53*15/2</f>
        <v>0</v>
      </c>
      <c r="J26" s="37">
        <f>'330'!I53*15/2</f>
        <v>0</v>
      </c>
      <c r="K26" s="37">
        <f>'330'!J53*15/2</f>
        <v>0</v>
      </c>
      <c r="L26" s="32">
        <f>IF('330'!K53="то","и",'330'!K53)</f>
        <v>0</v>
      </c>
      <c r="M26" s="36">
        <f>'330'!L53</f>
        <v>0</v>
      </c>
      <c r="N26" s="35">
        <f>'330'!M53</f>
      </c>
      <c r="O26" s="67"/>
    </row>
    <row r="27" spans="2:15" s="68" customFormat="1" ht="22.5" customHeight="1">
      <c r="B27" s="209" t="s">
        <v>96</v>
      </c>
      <c r="C27" s="36">
        <f>'330'!B54</f>
        <v>0</v>
      </c>
      <c r="D27" s="36">
        <f>'330'!C54</f>
        <v>0</v>
      </c>
      <c r="E27" s="66">
        <f>'330'!D54</f>
        <v>0</v>
      </c>
      <c r="F27" s="32">
        <f>'330'!E54</f>
        <v>0</v>
      </c>
      <c r="G27" s="37">
        <f>'330'!F54/2</f>
        <v>0</v>
      </c>
      <c r="H27" s="37">
        <f>'330'!G54*15/2</f>
        <v>0</v>
      </c>
      <c r="I27" s="37">
        <f>'330'!H54*15/2</f>
        <v>0</v>
      </c>
      <c r="J27" s="37">
        <f>'330'!I54*15/2</f>
        <v>0</v>
      </c>
      <c r="K27" s="37">
        <f>'330'!J54*15/2</f>
        <v>0</v>
      </c>
      <c r="L27" s="32">
        <f>IF('330'!K54="то","и",'330'!K54)</f>
        <v>0</v>
      </c>
      <c r="M27" s="32">
        <f>'330'!L54</f>
        <v>0</v>
      </c>
      <c r="N27" s="37">
        <f>'330'!M54</f>
      </c>
      <c r="O27" s="67"/>
    </row>
    <row r="28" spans="2:15" s="68" customFormat="1" ht="22.5" customHeight="1" thickBot="1">
      <c r="B28" s="209" t="s">
        <v>116</v>
      </c>
      <c r="C28" s="36">
        <f>'330'!B55</f>
        <v>0</v>
      </c>
      <c r="D28" s="36">
        <f>'330'!C55</f>
        <v>0</v>
      </c>
      <c r="E28" s="66">
        <f>'330'!D55</f>
        <v>0</v>
      </c>
      <c r="F28" s="32">
        <f>'330'!E55</f>
        <v>0</v>
      </c>
      <c r="G28" s="37">
        <f>'330'!F55/2</f>
        <v>0</v>
      </c>
      <c r="H28" s="37">
        <f>'330'!G55*15/2</f>
        <v>0</v>
      </c>
      <c r="I28" s="37">
        <f>'330'!H55*15/2</f>
        <v>0</v>
      </c>
      <c r="J28" s="37">
        <f>'330'!I55*15/2</f>
        <v>0</v>
      </c>
      <c r="K28" s="37">
        <f>'330'!J55*15/2</f>
        <v>0</v>
      </c>
      <c r="L28" s="32">
        <f>IF('330'!K55="то","и",'330'!K55)</f>
        <v>0</v>
      </c>
      <c r="M28" s="32">
        <f>'330'!L55</f>
        <v>0</v>
      </c>
      <c r="N28" s="37">
        <f>'330'!M55</f>
      </c>
      <c r="O28" s="67"/>
    </row>
    <row r="29" spans="2:15" s="68" customFormat="1" ht="54.75" customHeight="1" thickBot="1">
      <c r="B29" s="355" t="s">
        <v>57</v>
      </c>
      <c r="C29" s="356"/>
      <c r="D29" s="356"/>
      <c r="E29" s="356"/>
      <c r="F29" s="218">
        <f>'330'!E56</f>
        <v>30</v>
      </c>
      <c r="G29" s="223">
        <f>'330'!F56/2</f>
        <v>157.5</v>
      </c>
      <c r="H29" s="223">
        <f>'330'!G56*15/2</f>
        <v>67.5</v>
      </c>
      <c r="I29" s="223">
        <f>'330'!H56*15/2</f>
        <v>15</v>
      </c>
      <c r="J29" s="223">
        <f>'330'!I56*15/2</f>
        <v>15</v>
      </c>
      <c r="K29" s="223">
        <f>'330'!J56*15/2</f>
        <v>60</v>
      </c>
      <c r="L29" s="222" t="s">
        <v>130</v>
      </c>
      <c r="M29" s="218" t="str">
        <f>'330'!L56</f>
        <v>2кз </v>
      </c>
      <c r="N29" s="223">
        <f>'330'!M56</f>
        <v>2</v>
      </c>
      <c r="O29" s="67"/>
    </row>
    <row r="30" spans="2:15" s="68" customFormat="1" ht="14.25" customHeight="1">
      <c r="B30" s="187"/>
      <c r="C30" s="187"/>
      <c r="D30" s="187"/>
      <c r="E30" s="187"/>
      <c r="F30" s="163"/>
      <c r="G30" s="163"/>
      <c r="H30" s="163"/>
      <c r="I30" s="163"/>
      <c r="J30" s="163"/>
      <c r="K30" s="163"/>
      <c r="L30" s="190"/>
      <c r="M30" s="190"/>
      <c r="N30" s="191"/>
      <c r="O30" s="67"/>
    </row>
    <row r="31" ht="15" customHeight="1"/>
    <row r="33" spans="7:14" ht="15">
      <c r="G33" s="233" t="s">
        <v>81</v>
      </c>
      <c r="H33" s="233"/>
      <c r="L33" s="233"/>
      <c r="M33" s="105"/>
      <c r="N33" s="105"/>
    </row>
    <row r="34" spans="8:14" ht="13.5">
      <c r="H34" s="279" t="s">
        <v>106</v>
      </c>
      <c r="I34" s="277"/>
      <c r="J34" s="277"/>
      <c r="K34" s="277"/>
      <c r="L34" s="277"/>
      <c r="M34" s="277"/>
      <c r="N34" s="277"/>
    </row>
  </sheetData>
  <sheetProtection/>
  <mergeCells count="17">
    <mergeCell ref="E17:N17"/>
    <mergeCell ref="E23:N23"/>
    <mergeCell ref="B29:E29"/>
    <mergeCell ref="H3:H4"/>
    <mergeCell ref="I3:I4"/>
    <mergeCell ref="J3:J4"/>
    <mergeCell ref="K3:K4"/>
    <mergeCell ref="B1:N1"/>
    <mergeCell ref="B2:B4"/>
    <mergeCell ref="C2:C4"/>
    <mergeCell ref="D2:D4"/>
    <mergeCell ref="E2:E4"/>
    <mergeCell ref="F2:F4"/>
    <mergeCell ref="G2:G4"/>
    <mergeCell ref="H2:K2"/>
    <mergeCell ref="L2:L4"/>
    <mergeCell ref="M2:N3"/>
  </mergeCells>
  <printOptions horizontalCentered="1"/>
  <pageMargins left="0.17" right="0.16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Q34"/>
  <sheetViews>
    <sheetView zoomScalePageLayoutView="0" workbookViewId="0" topLeftCell="A7">
      <selection activeCell="M10" sqref="M10"/>
    </sheetView>
  </sheetViews>
  <sheetFormatPr defaultColWidth="9.00390625" defaultRowHeight="13.5"/>
  <cols>
    <col min="1" max="1" width="9.00390625" style="74" customWidth="1"/>
    <col min="2" max="2" width="3.25390625" style="64" customWidth="1"/>
    <col min="3" max="3" width="5.625" style="64" customWidth="1"/>
    <col min="4" max="4" width="4.125" style="64" customWidth="1"/>
    <col min="5" max="5" width="28.50390625" style="64" customWidth="1"/>
    <col min="6" max="6" width="3.625" style="64" customWidth="1"/>
    <col min="7" max="7" width="4.875" style="64" customWidth="1"/>
    <col min="8" max="8" width="4.00390625" style="64" customWidth="1"/>
    <col min="9" max="9" width="4.125" style="64" customWidth="1"/>
    <col min="10" max="10" width="3.875" style="64" customWidth="1"/>
    <col min="11" max="11" width="4.00390625" style="64" customWidth="1"/>
    <col min="12" max="12" width="3.375" style="64" customWidth="1"/>
    <col min="13" max="13" width="3.50390625" style="64" customWidth="1"/>
    <col min="14" max="14" width="4.125" style="64" customWidth="1"/>
    <col min="15" max="17" width="4.625" style="74" customWidth="1"/>
    <col min="18" max="16384" width="9.00390625" style="74" customWidth="1"/>
  </cols>
  <sheetData>
    <row r="1" spans="2:14" s="49" customFormat="1" ht="31.5" customHeight="1">
      <c r="B1" s="328" t="s">
        <v>137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2:14" s="50" customFormat="1" ht="31.5" customHeight="1">
      <c r="B2" s="329" t="s">
        <v>0</v>
      </c>
      <c r="C2" s="332" t="s">
        <v>24</v>
      </c>
      <c r="D2" s="335" t="s">
        <v>1</v>
      </c>
      <c r="E2" s="338" t="s">
        <v>2</v>
      </c>
      <c r="F2" s="341" t="s">
        <v>25</v>
      </c>
      <c r="G2" s="344" t="s">
        <v>3</v>
      </c>
      <c r="H2" s="313" t="s">
        <v>72</v>
      </c>
      <c r="I2" s="314"/>
      <c r="J2" s="314"/>
      <c r="K2" s="315"/>
      <c r="L2" s="320" t="s">
        <v>26</v>
      </c>
      <c r="M2" s="445" t="s">
        <v>27</v>
      </c>
      <c r="N2" s="445"/>
    </row>
    <row r="3" spans="2:14" s="50" customFormat="1" ht="47.25" customHeight="1">
      <c r="B3" s="330"/>
      <c r="C3" s="333"/>
      <c r="D3" s="336"/>
      <c r="E3" s="339"/>
      <c r="F3" s="342"/>
      <c r="G3" s="345"/>
      <c r="H3" s="316" t="s">
        <v>4</v>
      </c>
      <c r="I3" s="316" t="s">
        <v>5</v>
      </c>
      <c r="J3" s="316" t="s">
        <v>18</v>
      </c>
      <c r="K3" s="316" t="s">
        <v>19</v>
      </c>
      <c r="L3" s="321"/>
      <c r="M3" s="445"/>
      <c r="N3" s="445"/>
    </row>
    <row r="4" spans="2:14" s="50" customFormat="1" ht="67.5" customHeight="1">
      <c r="B4" s="331"/>
      <c r="C4" s="334"/>
      <c r="D4" s="337"/>
      <c r="E4" s="340"/>
      <c r="F4" s="343"/>
      <c r="G4" s="346"/>
      <c r="H4" s="316"/>
      <c r="I4" s="316"/>
      <c r="J4" s="316"/>
      <c r="K4" s="316"/>
      <c r="L4" s="322"/>
      <c r="M4" s="278" t="s">
        <v>38</v>
      </c>
      <c r="N4" s="278" t="s">
        <v>39</v>
      </c>
    </row>
    <row r="5" spans="2:14" s="60" customFormat="1" ht="18" customHeight="1">
      <c r="B5" s="51">
        <v>1</v>
      </c>
      <c r="C5" s="52">
        <v>2</v>
      </c>
      <c r="D5" s="53">
        <v>3</v>
      </c>
      <c r="E5" s="54">
        <v>4</v>
      </c>
      <c r="F5" s="55">
        <v>5</v>
      </c>
      <c r="G5" s="56">
        <v>6</v>
      </c>
      <c r="H5" s="57">
        <v>7</v>
      </c>
      <c r="I5" s="57">
        <v>8</v>
      </c>
      <c r="J5" s="57">
        <v>9</v>
      </c>
      <c r="K5" s="58">
        <v>10</v>
      </c>
      <c r="L5" s="59">
        <v>11</v>
      </c>
      <c r="M5" s="52">
        <v>12</v>
      </c>
      <c r="N5" s="52">
        <v>13</v>
      </c>
    </row>
    <row r="6" spans="2:14" s="60" customFormat="1" ht="18" customHeight="1">
      <c r="B6" s="52"/>
      <c r="C6" s="52"/>
      <c r="D6" s="52"/>
      <c r="E6" s="54"/>
      <c r="F6" s="52"/>
      <c r="G6" s="52"/>
      <c r="H6" s="52"/>
      <c r="I6" s="52"/>
      <c r="J6" s="52"/>
      <c r="K6" s="52"/>
      <c r="L6" s="61"/>
      <c r="M6" s="52"/>
      <c r="N6" s="62"/>
    </row>
    <row r="7" spans="2:15" s="64" customFormat="1" ht="13.5">
      <c r="B7" s="31"/>
      <c r="C7" s="41" t="s">
        <v>23</v>
      </c>
      <c r="D7" s="41" t="s">
        <v>23</v>
      </c>
      <c r="E7" s="43" t="s">
        <v>146</v>
      </c>
      <c r="F7" s="31" t="s">
        <v>23</v>
      </c>
      <c r="G7" s="31"/>
      <c r="H7" s="31"/>
      <c r="I7" s="31"/>
      <c r="J7" s="31"/>
      <c r="K7" s="31"/>
      <c r="L7" s="31"/>
      <c r="M7" s="31"/>
      <c r="N7" s="44"/>
      <c r="O7" s="63"/>
    </row>
    <row r="8" spans="2:15" s="65" customFormat="1" ht="13.5">
      <c r="B8" s="31"/>
      <c r="C8" s="41"/>
      <c r="D8" s="41"/>
      <c r="E8" s="45" t="s">
        <v>42</v>
      </c>
      <c r="F8" s="31"/>
      <c r="G8" s="31"/>
      <c r="H8" s="31"/>
      <c r="I8" s="31"/>
      <c r="J8" s="31"/>
      <c r="K8" s="31"/>
      <c r="L8" s="31"/>
      <c r="M8" s="31"/>
      <c r="N8" s="44"/>
      <c r="O8" s="63"/>
    </row>
    <row r="9" spans="2:17" s="68" customFormat="1" ht="22.5" customHeight="1">
      <c r="B9" s="30">
        <f>'330'!A62</f>
        <v>1</v>
      </c>
      <c r="C9" s="36">
        <f>'330'!B62</f>
        <v>0</v>
      </c>
      <c r="D9" s="36" t="str">
        <f>'330'!C62</f>
        <v>30</v>
      </c>
      <c r="E9" s="66" t="str">
        <f>'330'!D62</f>
        <v>Висша математика ІІІ</v>
      </c>
      <c r="F9" s="32">
        <f>'330'!E62</f>
        <v>4</v>
      </c>
      <c r="G9" s="37">
        <f>'330'!F62/2</f>
        <v>22.5</v>
      </c>
      <c r="H9" s="37">
        <f>'330'!G62*15/2</f>
        <v>15</v>
      </c>
      <c r="I9" s="37">
        <f>'330'!H62*15/2</f>
        <v>0</v>
      </c>
      <c r="J9" s="37">
        <f>'330'!I62*15/2</f>
        <v>0</v>
      </c>
      <c r="K9" s="37">
        <f>'330'!J62*15/2</f>
        <v>7.5</v>
      </c>
      <c r="L9" s="37" t="str">
        <f>IF('330'!K62="то","и",'330'!K62)</f>
        <v>и</v>
      </c>
      <c r="M9" s="37">
        <f>'330'!L62</f>
        <v>0</v>
      </c>
      <c r="N9" s="37">
        <f>'330'!M62</f>
      </c>
      <c r="O9" s="67"/>
      <c r="Q9" s="69"/>
    </row>
    <row r="10" spans="2:17" s="68" customFormat="1" ht="22.5" customHeight="1">
      <c r="B10" s="30">
        <f>'330'!A63</f>
        <v>2</v>
      </c>
      <c r="C10" s="36">
        <f>'330'!B63</f>
        <v>0</v>
      </c>
      <c r="D10" s="36" t="str">
        <f>'330'!C63</f>
        <v>3</v>
      </c>
      <c r="E10" s="66" t="str">
        <f>'330'!D63</f>
        <v>Механика на материалите</v>
      </c>
      <c r="F10" s="32">
        <f>'330'!E63</f>
        <v>6</v>
      </c>
      <c r="G10" s="37">
        <f>'330'!F63/2</f>
        <v>30</v>
      </c>
      <c r="H10" s="37">
        <f>'330'!G63*15/2</f>
        <v>15</v>
      </c>
      <c r="I10" s="37">
        <f>'330'!H63*15/2</f>
        <v>0</v>
      </c>
      <c r="J10" s="37">
        <f>'330'!I63*15/2</f>
        <v>0</v>
      </c>
      <c r="K10" s="37">
        <f>'330'!J63*15/2</f>
        <v>15</v>
      </c>
      <c r="L10" s="37" t="str">
        <f>IF('330'!K63="то","и",'330'!K63)</f>
        <v>и</v>
      </c>
      <c r="M10" s="37" t="str">
        <f>'330'!L63</f>
        <v>кз</v>
      </c>
      <c r="N10" s="37">
        <f>'330'!M63</f>
        <v>1</v>
      </c>
      <c r="O10" s="67"/>
      <c r="Q10" s="69"/>
    </row>
    <row r="11" spans="2:17" s="68" customFormat="1" ht="22.5" customHeight="1">
      <c r="B11" s="30">
        <f>'330'!A64</f>
        <v>3</v>
      </c>
      <c r="C11" s="36">
        <f>'330'!B64</f>
        <v>0</v>
      </c>
      <c r="D11" s="36" t="str">
        <f>'330'!C64</f>
        <v>9</v>
      </c>
      <c r="E11" s="66" t="str">
        <f>'330'!D64</f>
        <v>Топлотехника и изолации</v>
      </c>
      <c r="F11" s="32">
        <f>'330'!E64</f>
        <v>6</v>
      </c>
      <c r="G11" s="37">
        <f>'330'!F64/2</f>
        <v>30</v>
      </c>
      <c r="H11" s="37">
        <f>'330'!G64*15/2</f>
        <v>15</v>
      </c>
      <c r="I11" s="37">
        <f>'330'!H64*15/2</f>
        <v>0</v>
      </c>
      <c r="J11" s="37">
        <f>'330'!I64*15/2</f>
        <v>15</v>
      </c>
      <c r="K11" s="37">
        <f>'330'!J64*15/2</f>
        <v>0</v>
      </c>
      <c r="L11" s="37" t="str">
        <f>IF('330'!K64="то","и",'330'!K64)</f>
        <v>и</v>
      </c>
      <c r="M11" s="37" t="str">
        <f>'330'!L64</f>
        <v>кз</v>
      </c>
      <c r="N11" s="37">
        <f>'330'!M64</f>
        <v>1</v>
      </c>
      <c r="O11" s="67"/>
      <c r="Q11" s="69"/>
    </row>
    <row r="12" spans="2:17" s="68" customFormat="1" ht="22.5" customHeight="1">
      <c r="B12" s="30">
        <f>'330'!A65</f>
        <v>4</v>
      </c>
      <c r="C12" s="36">
        <f>'330'!B65</f>
        <v>0</v>
      </c>
      <c r="D12" s="36">
        <f>'330'!C65</f>
        <v>3</v>
      </c>
      <c r="E12" s="66" t="str">
        <f>'330'!D65</f>
        <v>Геодезия</v>
      </c>
      <c r="F12" s="32">
        <f>'330'!E65</f>
        <v>6</v>
      </c>
      <c r="G12" s="37">
        <f>'330'!F65/2</f>
        <v>30</v>
      </c>
      <c r="H12" s="37">
        <f>'330'!G65*15/2</f>
        <v>15</v>
      </c>
      <c r="I12" s="37">
        <f>'330'!H65*15/2</f>
        <v>0</v>
      </c>
      <c r="J12" s="37">
        <f>'330'!I65*15/2</f>
        <v>7.5</v>
      </c>
      <c r="K12" s="37">
        <f>'330'!J65*15/2</f>
        <v>7.5</v>
      </c>
      <c r="L12" s="37" t="str">
        <f>IF('330'!K65="то","и",'330'!K65)</f>
        <v>и</v>
      </c>
      <c r="M12" s="37">
        <f>'330'!L65</f>
        <v>0</v>
      </c>
      <c r="N12" s="37">
        <f>'330'!M65</f>
      </c>
      <c r="O12" s="67"/>
      <c r="Q12" s="69"/>
    </row>
    <row r="13" spans="2:17" s="68" customFormat="1" ht="22.5" customHeight="1">
      <c r="B13" s="30">
        <v>5</v>
      </c>
      <c r="C13" s="36">
        <f>'330'!B66</f>
        <v>0</v>
      </c>
      <c r="D13" s="36" t="str">
        <f>'330'!C66</f>
        <v>3</v>
      </c>
      <c r="E13" s="66" t="str">
        <f>'330'!D66</f>
        <v>Динамика</v>
      </c>
      <c r="F13" s="32">
        <f>'330'!E66</f>
        <v>6</v>
      </c>
      <c r="G13" s="37">
        <f>'330'!F66/2</f>
        <v>30</v>
      </c>
      <c r="H13" s="37">
        <f>'330'!G66*15/2</f>
        <v>15</v>
      </c>
      <c r="I13" s="37">
        <f>'330'!H66*15/2</f>
        <v>0</v>
      </c>
      <c r="J13" s="37">
        <f>'330'!I66*15/2</f>
        <v>0</v>
      </c>
      <c r="K13" s="37">
        <f>'330'!J66*15/2</f>
        <v>15</v>
      </c>
      <c r="L13" s="37" t="str">
        <f>IF('330'!K66="то","и",'330'!K66)</f>
        <v>и</v>
      </c>
      <c r="M13" s="37" t="str">
        <f>'330'!L66</f>
        <v>кз</v>
      </c>
      <c r="N13" s="37">
        <f>'330'!M66</f>
        <v>1</v>
      </c>
      <c r="O13" s="67"/>
      <c r="Q13" s="69"/>
    </row>
    <row r="14" spans="2:17" s="68" customFormat="1" ht="22.5" customHeight="1">
      <c r="B14" s="30">
        <v>6</v>
      </c>
      <c r="C14" s="36">
        <f>'330'!B67</f>
        <v>0</v>
      </c>
      <c r="D14" s="36">
        <f>'330'!C67</f>
        <v>0</v>
      </c>
      <c r="E14" s="66">
        <f>'330'!D67</f>
        <v>0</v>
      </c>
      <c r="F14" s="32">
        <f>'330'!E67</f>
        <v>0</v>
      </c>
      <c r="G14" s="37">
        <f>'330'!F67/2</f>
        <v>0</v>
      </c>
      <c r="H14" s="37">
        <f>'330'!G67*15/2</f>
        <v>0</v>
      </c>
      <c r="I14" s="37">
        <f>'330'!H67*15/2</f>
        <v>0</v>
      </c>
      <c r="J14" s="37">
        <f>'330'!I67*15/2</f>
        <v>0</v>
      </c>
      <c r="K14" s="37">
        <f>'330'!J67*15/2</f>
        <v>0</v>
      </c>
      <c r="L14" s="37">
        <f>IF('330'!K67="то","и",'330'!K67)</f>
        <v>0</v>
      </c>
      <c r="M14" s="37">
        <f>'330'!L67</f>
        <v>0</v>
      </c>
      <c r="N14" s="37">
        <f>'330'!M67</f>
      </c>
      <c r="O14" s="67"/>
      <c r="Q14" s="69"/>
    </row>
    <row r="15" spans="2:17" s="68" customFormat="1" ht="22.5" customHeight="1">
      <c r="B15" s="30">
        <v>7</v>
      </c>
      <c r="C15" s="36">
        <f>'330'!B68</f>
        <v>0</v>
      </c>
      <c r="D15" s="36">
        <f>'330'!C68</f>
        <v>0</v>
      </c>
      <c r="E15" s="66">
        <f>'330'!D68</f>
        <v>0</v>
      </c>
      <c r="F15" s="32">
        <f>'330'!E68</f>
        <v>0</v>
      </c>
      <c r="G15" s="37">
        <f>'330'!F68/2</f>
        <v>0</v>
      </c>
      <c r="H15" s="37">
        <f>'330'!G68*15/2</f>
        <v>0</v>
      </c>
      <c r="I15" s="37">
        <f>'330'!H68*15/2</f>
        <v>0</v>
      </c>
      <c r="J15" s="37">
        <f>'330'!I68*15/2</f>
        <v>0</v>
      </c>
      <c r="K15" s="37">
        <f>'330'!J68*15/2</f>
        <v>0</v>
      </c>
      <c r="L15" s="37">
        <f>IF('330'!K68="то","и",'330'!K68)</f>
        <v>0</v>
      </c>
      <c r="M15" s="37">
        <f>'330'!L68</f>
        <v>0</v>
      </c>
      <c r="N15" s="37">
        <f>'330'!M68</f>
      </c>
      <c r="O15" s="67"/>
      <c r="Q15" s="69"/>
    </row>
    <row r="16" spans="2:17" s="68" customFormat="1" ht="22.5" customHeight="1">
      <c r="B16" s="30">
        <v>8</v>
      </c>
      <c r="C16" s="36">
        <f>'330'!B69</f>
        <v>0</v>
      </c>
      <c r="D16" s="36">
        <f>'330'!C69</f>
        <v>0</v>
      </c>
      <c r="E16" s="66">
        <f>'330'!D69</f>
        <v>0</v>
      </c>
      <c r="F16" s="32">
        <f>'330'!E69</f>
        <v>0</v>
      </c>
      <c r="G16" s="37">
        <f>'330'!F69/2</f>
        <v>0</v>
      </c>
      <c r="H16" s="37">
        <f>'330'!G69*15/2</f>
        <v>0</v>
      </c>
      <c r="I16" s="37">
        <f>'330'!H69*15/2</f>
        <v>0</v>
      </c>
      <c r="J16" s="37">
        <f>'330'!I69*15/2</f>
        <v>0</v>
      </c>
      <c r="K16" s="37">
        <f>'330'!J69*15/2</f>
        <v>0</v>
      </c>
      <c r="L16" s="37">
        <f>IF('330'!K69="то","и",'330'!K69)</f>
        <v>0</v>
      </c>
      <c r="M16" s="37">
        <f>'330'!L69</f>
        <v>0</v>
      </c>
      <c r="N16" s="37">
        <f>'330'!M69</f>
      </c>
      <c r="O16" s="67"/>
      <c r="Q16" s="69"/>
    </row>
    <row r="17" spans="2:17" s="68" customFormat="1" ht="22.5" customHeight="1">
      <c r="B17" s="97"/>
      <c r="C17" s="98"/>
      <c r="D17" s="98"/>
      <c r="E17" s="348" t="s">
        <v>48</v>
      </c>
      <c r="F17" s="349"/>
      <c r="G17" s="349"/>
      <c r="H17" s="349"/>
      <c r="I17" s="349"/>
      <c r="J17" s="349"/>
      <c r="K17" s="349"/>
      <c r="L17" s="349"/>
      <c r="M17" s="349"/>
      <c r="N17" s="349"/>
      <c r="O17" s="67"/>
      <c r="Q17" s="69"/>
    </row>
    <row r="18" spans="2:17" s="68" customFormat="1" ht="22.5" customHeight="1">
      <c r="B18" s="36" t="str">
        <f>'330'!A71</f>
        <v>1.1</v>
      </c>
      <c r="C18" s="36">
        <f>'330'!B71</f>
        <v>0</v>
      </c>
      <c r="D18" s="36">
        <f>'330'!C71</f>
        <v>20</v>
      </c>
      <c r="E18" s="188" t="str">
        <f>'330'!D71</f>
        <v>Английски език III</v>
      </c>
      <c r="F18" s="36">
        <f>'330'!E71</f>
        <v>2</v>
      </c>
      <c r="G18" s="37">
        <f>'330'!F71/2</f>
        <v>15</v>
      </c>
      <c r="H18" s="37">
        <f>'330'!G71*15/2</f>
        <v>0</v>
      </c>
      <c r="I18" s="37">
        <f>'330'!H71*15/2</f>
        <v>0</v>
      </c>
      <c r="J18" s="37">
        <f>'330'!I71*15/2</f>
        <v>0</v>
      </c>
      <c r="K18" s="37">
        <f>'330'!J71*15/2</f>
        <v>15</v>
      </c>
      <c r="L18" s="32" t="str">
        <f>IF('330'!K71="то","и",'330'!K71)</f>
        <v>и</v>
      </c>
      <c r="M18" s="36">
        <f>'330'!L71</f>
      </c>
      <c r="N18" s="35">
        <f>'330'!M71</f>
      </c>
      <c r="O18" s="67"/>
      <c r="Q18" s="69"/>
    </row>
    <row r="19" spans="2:17" s="68" customFormat="1" ht="22.5" customHeight="1">
      <c r="B19" s="36" t="str">
        <f>'330'!A72</f>
        <v>1.2</v>
      </c>
      <c r="C19" s="36">
        <f>'330'!B72</f>
        <v>0</v>
      </c>
      <c r="D19" s="36">
        <f>'330'!C72</f>
        <v>20</v>
      </c>
      <c r="E19" s="188" t="str">
        <f>'330'!D72</f>
        <v>Немски език III</v>
      </c>
      <c r="F19" s="36">
        <f>'330'!E72</f>
        <v>2</v>
      </c>
      <c r="G19" s="37">
        <f>'330'!F72/2</f>
        <v>15</v>
      </c>
      <c r="H19" s="37">
        <f>'330'!G72*15/2</f>
        <v>0</v>
      </c>
      <c r="I19" s="37">
        <f>'330'!H72*15/2</f>
        <v>0</v>
      </c>
      <c r="J19" s="37">
        <f>'330'!I72*15/2</f>
        <v>0</v>
      </c>
      <c r="K19" s="37">
        <f>'330'!J72*15/2</f>
        <v>15</v>
      </c>
      <c r="L19" s="32" t="str">
        <f>IF('330'!K72="то","и",'330'!K72)</f>
        <v>и</v>
      </c>
      <c r="M19" s="36">
        <f>'330'!L72</f>
      </c>
      <c r="N19" s="35">
        <f>'330'!M72</f>
      </c>
      <c r="O19" s="67"/>
      <c r="Q19" s="69"/>
    </row>
    <row r="20" spans="2:17" s="68" customFormat="1" ht="22.5" customHeight="1">
      <c r="B20" s="36" t="str">
        <f>'330'!A73</f>
        <v>1.3</v>
      </c>
      <c r="C20" s="36">
        <f>'330'!B73</f>
        <v>0</v>
      </c>
      <c r="D20" s="36">
        <f>'330'!C73</f>
        <v>20</v>
      </c>
      <c r="E20" s="188" t="str">
        <f>'330'!D73</f>
        <v>Френски език III</v>
      </c>
      <c r="F20" s="36">
        <f>'330'!E73</f>
        <v>2</v>
      </c>
      <c r="G20" s="37">
        <f>'330'!F73/2</f>
        <v>15</v>
      </c>
      <c r="H20" s="37">
        <f>'330'!G73*15/2</f>
        <v>0</v>
      </c>
      <c r="I20" s="37">
        <f>'330'!H73*15/2</f>
        <v>0</v>
      </c>
      <c r="J20" s="37">
        <f>'330'!I73*15/2</f>
        <v>0</v>
      </c>
      <c r="K20" s="37">
        <f>'330'!J73*15/2</f>
        <v>15</v>
      </c>
      <c r="L20" s="32" t="str">
        <f>IF('330'!K73="то","и",'330'!K73)</f>
        <v>и</v>
      </c>
      <c r="M20" s="28">
        <f>'330'!L73</f>
      </c>
      <c r="N20" s="35">
        <f>'330'!M73</f>
      </c>
      <c r="O20" s="67"/>
      <c r="Q20" s="70"/>
    </row>
    <row r="21" spans="2:17" s="68" customFormat="1" ht="22.5" customHeight="1">
      <c r="B21" s="36" t="s">
        <v>52</v>
      </c>
      <c r="C21" s="36">
        <f>'330'!B74</f>
        <v>0</v>
      </c>
      <c r="D21" s="36">
        <f>'330'!C74</f>
        <v>20</v>
      </c>
      <c r="E21" s="66" t="str">
        <f>'330'!D74</f>
        <v>Руски език III</v>
      </c>
      <c r="F21" s="32">
        <f>'330'!E74</f>
        <v>2</v>
      </c>
      <c r="G21" s="37">
        <f>'330'!F74/2</f>
        <v>15</v>
      </c>
      <c r="H21" s="37">
        <f>'330'!G74*15/2</f>
        <v>0</v>
      </c>
      <c r="I21" s="37">
        <f>'330'!H74*15/2</f>
        <v>0</v>
      </c>
      <c r="J21" s="37">
        <f>'330'!I74*15/2</f>
        <v>0</v>
      </c>
      <c r="K21" s="37">
        <f>'330'!J74*15/2</f>
        <v>15</v>
      </c>
      <c r="L21" s="32" t="str">
        <f>IF('330'!K74="то","и",'330'!K74)</f>
        <v>и</v>
      </c>
      <c r="M21" s="32">
        <f>'330'!L74</f>
      </c>
      <c r="N21" s="37">
        <f>'330'!M74</f>
      </c>
      <c r="O21" s="67"/>
      <c r="Q21" s="70"/>
    </row>
    <row r="22" spans="2:17" s="68" customFormat="1" ht="23.25" customHeight="1">
      <c r="B22" s="36" t="s">
        <v>115</v>
      </c>
      <c r="C22" s="36">
        <f>'330'!B75</f>
        <v>0</v>
      </c>
      <c r="D22" s="36">
        <f>'330'!C75</f>
        <v>0</v>
      </c>
      <c r="E22" s="66">
        <f>'330'!D75</f>
        <v>0</v>
      </c>
      <c r="F22" s="32">
        <f>'330'!E75</f>
        <v>0</v>
      </c>
      <c r="G22" s="37">
        <f>'330'!F75/2</f>
        <v>0</v>
      </c>
      <c r="H22" s="37">
        <f>'330'!G75*15/2</f>
        <v>0</v>
      </c>
      <c r="I22" s="37">
        <f>'330'!H75*15/2</f>
        <v>0</v>
      </c>
      <c r="J22" s="37">
        <f>'330'!I75*15/2</f>
        <v>0</v>
      </c>
      <c r="K22" s="37">
        <f>'330'!J75*15/2</f>
        <v>0</v>
      </c>
      <c r="L22" s="32">
        <f>IF('330'!K75="то","и",'330'!K75)</f>
        <v>0</v>
      </c>
      <c r="M22" s="32">
        <f>'330'!L75</f>
        <v>0</v>
      </c>
      <c r="N22" s="37">
        <f>'330'!M75</f>
      </c>
      <c r="O22" s="67"/>
      <c r="Q22" s="70"/>
    </row>
    <row r="23" spans="2:17" s="68" customFormat="1" ht="22.5" customHeight="1">
      <c r="B23" s="97"/>
      <c r="C23" s="98"/>
      <c r="D23" s="98"/>
      <c r="E23" s="348" t="s">
        <v>48</v>
      </c>
      <c r="F23" s="349"/>
      <c r="G23" s="349"/>
      <c r="H23" s="349"/>
      <c r="I23" s="349"/>
      <c r="J23" s="349"/>
      <c r="K23" s="349"/>
      <c r="L23" s="349"/>
      <c r="M23" s="349"/>
      <c r="N23" s="349"/>
      <c r="O23" s="67"/>
      <c r="Q23" s="69"/>
    </row>
    <row r="24" spans="2:17" s="68" customFormat="1" ht="22.5" customHeight="1">
      <c r="B24" s="36" t="str">
        <f>'330'!A51</f>
        <v>2.1</v>
      </c>
      <c r="C24" s="36">
        <f>'330'!B77</f>
        <v>0</v>
      </c>
      <c r="D24" s="36">
        <f>'330'!C77</f>
        <v>0</v>
      </c>
      <c r="E24" s="188">
        <f>'330'!D77</f>
        <v>0</v>
      </c>
      <c r="F24" s="36">
        <f>'330'!E77</f>
        <v>0</v>
      </c>
      <c r="G24" s="37">
        <f>'330'!F77/2</f>
        <v>0</v>
      </c>
      <c r="H24" s="37">
        <f>'330'!G77*15/2</f>
        <v>0</v>
      </c>
      <c r="I24" s="37">
        <f>'330'!H77*15/2</f>
        <v>0</v>
      </c>
      <c r="J24" s="37">
        <f>'330'!I77*15/2</f>
        <v>0</v>
      </c>
      <c r="K24" s="37">
        <f>'330'!J77*15/2</f>
        <v>0</v>
      </c>
      <c r="L24" s="32">
        <f>IF('330'!K77="то","и",'330'!K77)</f>
        <v>0</v>
      </c>
      <c r="M24" s="36">
        <f>'330'!L77</f>
        <v>0</v>
      </c>
      <c r="N24" s="35">
        <f>'330'!M77</f>
      </c>
      <c r="O24" s="67"/>
      <c r="Q24" s="70"/>
    </row>
    <row r="25" spans="2:17" s="68" customFormat="1" ht="22.5" customHeight="1">
      <c r="B25" s="36" t="str">
        <f>'330'!A52</f>
        <v>2.2</v>
      </c>
      <c r="C25" s="36">
        <f>'330'!B78</f>
        <v>0</v>
      </c>
      <c r="D25" s="36">
        <f>'330'!C78</f>
        <v>0</v>
      </c>
      <c r="E25" s="188">
        <f>'330'!D78</f>
        <v>0</v>
      </c>
      <c r="F25" s="28">
        <f>'330'!E78</f>
        <v>0</v>
      </c>
      <c r="G25" s="37">
        <f>'330'!F78/2</f>
        <v>0</v>
      </c>
      <c r="H25" s="37">
        <f>'330'!G78*15/2</f>
        <v>0</v>
      </c>
      <c r="I25" s="37">
        <f>'330'!H78*15/2</f>
        <v>0</v>
      </c>
      <c r="J25" s="37">
        <f>'330'!I78*15/2</f>
        <v>0</v>
      </c>
      <c r="K25" s="37">
        <f>'330'!J78*15/2</f>
        <v>0</v>
      </c>
      <c r="L25" s="32">
        <f>IF('330'!K78="то","и",'330'!K78)</f>
        <v>0</v>
      </c>
      <c r="M25" s="28">
        <f>'330'!L78</f>
        <v>0</v>
      </c>
      <c r="N25" s="35">
        <f>'330'!M78</f>
      </c>
      <c r="O25" s="67"/>
      <c r="Q25" s="70"/>
    </row>
    <row r="26" spans="2:17" s="68" customFormat="1" ht="22.5" customHeight="1">
      <c r="B26" s="36" t="str">
        <f>'330'!A53</f>
        <v>2.3</v>
      </c>
      <c r="C26" s="36">
        <f>'330'!B79</f>
        <v>0</v>
      </c>
      <c r="D26" s="36">
        <f>'330'!C79</f>
        <v>0</v>
      </c>
      <c r="E26" s="227">
        <f>'330'!D79</f>
        <v>0</v>
      </c>
      <c r="F26" s="28">
        <f>'330'!E79</f>
        <v>0</v>
      </c>
      <c r="G26" s="37">
        <f>'330'!F79/2</f>
        <v>0</v>
      </c>
      <c r="H26" s="37">
        <f>'330'!G79*15/2</f>
        <v>0</v>
      </c>
      <c r="I26" s="37">
        <f>'330'!H79*15/2</f>
        <v>0</v>
      </c>
      <c r="J26" s="37">
        <f>'330'!I79*15/2</f>
        <v>0</v>
      </c>
      <c r="K26" s="37">
        <f>'330'!J79*15/2</f>
        <v>0</v>
      </c>
      <c r="L26" s="32">
        <f>IF('330'!K79="то","и",'330'!K79)</f>
        <v>0</v>
      </c>
      <c r="M26" s="36">
        <f>'330'!L79</f>
        <v>0</v>
      </c>
      <c r="N26" s="35">
        <f>'330'!M79</f>
      </c>
      <c r="O26" s="67"/>
      <c r="Q26" s="70"/>
    </row>
    <row r="27" spans="2:17" s="68" customFormat="1" ht="22.5" customHeight="1">
      <c r="B27" s="209" t="s">
        <v>96</v>
      </c>
      <c r="C27" s="36">
        <f>'330'!B80</f>
        <v>0</v>
      </c>
      <c r="D27" s="36">
        <f>'330'!C80</f>
        <v>0</v>
      </c>
      <c r="E27" s="66">
        <f>'330'!D80</f>
        <v>0</v>
      </c>
      <c r="F27" s="32">
        <f>'330'!E80</f>
        <v>0</v>
      </c>
      <c r="G27" s="37">
        <f>'330'!F80/2</f>
        <v>0</v>
      </c>
      <c r="H27" s="37">
        <f>'330'!G80*15/2</f>
        <v>0</v>
      </c>
      <c r="I27" s="37">
        <f>'330'!H80*15/2</f>
        <v>0</v>
      </c>
      <c r="J27" s="37">
        <f>'330'!I80*15/2</f>
        <v>0</v>
      </c>
      <c r="K27" s="37">
        <f>'330'!J80*15/2</f>
        <v>0</v>
      </c>
      <c r="L27" s="32">
        <f>IF('330'!K80="то","и",'330'!K80)</f>
        <v>0</v>
      </c>
      <c r="M27" s="32">
        <f>'330'!L80</f>
        <v>0</v>
      </c>
      <c r="N27" s="37">
        <f>'330'!M80</f>
      </c>
      <c r="O27" s="67"/>
      <c r="Q27" s="70"/>
    </row>
    <row r="28" spans="2:17" s="68" customFormat="1" ht="22.5" customHeight="1" thickBot="1">
      <c r="B28" s="209" t="s">
        <v>116</v>
      </c>
      <c r="C28" s="36">
        <f>'330'!B81</f>
        <v>0</v>
      </c>
      <c r="D28" s="36">
        <f>'330'!C81</f>
        <v>0</v>
      </c>
      <c r="E28" s="66">
        <f>'330'!D81</f>
        <v>0</v>
      </c>
      <c r="F28" s="32">
        <f>'330'!E81</f>
        <v>0</v>
      </c>
      <c r="G28" s="37">
        <f>'330'!F81/2</f>
        <v>0</v>
      </c>
      <c r="H28" s="37">
        <f>'330'!G81*15/2</f>
        <v>0</v>
      </c>
      <c r="I28" s="37">
        <f>'330'!H81*15/2</f>
        <v>0</v>
      </c>
      <c r="J28" s="37">
        <f>'330'!I81*15/2</f>
        <v>0</v>
      </c>
      <c r="K28" s="37">
        <f>'330'!J81*15/2</f>
        <v>0</v>
      </c>
      <c r="L28" s="32">
        <f>IF('330'!K81="то","и",'330'!K81)</f>
        <v>0</v>
      </c>
      <c r="M28" s="32">
        <f>'330'!L81</f>
        <v>0</v>
      </c>
      <c r="N28" s="37">
        <f>'330'!M81</f>
      </c>
      <c r="O28" s="67"/>
      <c r="Q28" s="70"/>
    </row>
    <row r="29" spans="2:15" s="68" customFormat="1" ht="54.75" customHeight="1" thickBot="1">
      <c r="B29" s="355" t="s">
        <v>59</v>
      </c>
      <c r="C29" s="356"/>
      <c r="D29" s="356"/>
      <c r="E29" s="356"/>
      <c r="F29" s="218">
        <f>'330'!E82</f>
        <v>30</v>
      </c>
      <c r="G29" s="223">
        <f>'330'!F82/2</f>
        <v>157.5</v>
      </c>
      <c r="H29" s="223">
        <f>'330'!G82*15/2</f>
        <v>75</v>
      </c>
      <c r="I29" s="223">
        <f>'330'!H82*15/2</f>
        <v>0</v>
      </c>
      <c r="J29" s="223">
        <f>'330'!I82*15/2</f>
        <v>22.5</v>
      </c>
      <c r="K29" s="223">
        <f>'330'!J82*15/2</f>
        <v>60</v>
      </c>
      <c r="L29" s="222" t="s">
        <v>130</v>
      </c>
      <c r="M29" s="218" t="str">
        <f>'330'!L82</f>
        <v>3кз </v>
      </c>
      <c r="N29" s="223">
        <f>'330'!M82</f>
        <v>3</v>
      </c>
      <c r="O29" s="67"/>
    </row>
    <row r="30" spans="2:15" s="68" customFormat="1" ht="14.25" customHeight="1">
      <c r="B30" s="187"/>
      <c r="C30" s="187"/>
      <c r="D30" s="187"/>
      <c r="E30" s="187"/>
      <c r="F30" s="163"/>
      <c r="G30" s="163"/>
      <c r="H30" s="163"/>
      <c r="I30" s="163"/>
      <c r="J30" s="163"/>
      <c r="K30" s="163"/>
      <c r="L30" s="190"/>
      <c r="M30" s="190"/>
      <c r="N30" s="191"/>
      <c r="O30" s="67"/>
    </row>
    <row r="31" ht="15" customHeight="1"/>
    <row r="33" spans="7:14" ht="15">
      <c r="G33" s="233" t="s">
        <v>81</v>
      </c>
      <c r="H33" s="233"/>
      <c r="L33" s="233"/>
      <c r="M33" s="105"/>
      <c r="N33" s="105"/>
    </row>
    <row r="34" spans="8:14" ht="13.5">
      <c r="H34" s="279" t="s">
        <v>106</v>
      </c>
      <c r="I34" s="277"/>
      <c r="J34" s="277"/>
      <c r="K34" s="277"/>
      <c r="L34" s="277"/>
      <c r="M34" s="277"/>
      <c r="N34" s="277"/>
    </row>
  </sheetData>
  <sheetProtection/>
  <mergeCells count="17">
    <mergeCell ref="E17:N17"/>
    <mergeCell ref="E23:N23"/>
    <mergeCell ref="B29:E29"/>
    <mergeCell ref="H3:H4"/>
    <mergeCell ref="I3:I4"/>
    <mergeCell ref="J3:J4"/>
    <mergeCell ref="K3:K4"/>
    <mergeCell ref="B1:N1"/>
    <mergeCell ref="B2:B4"/>
    <mergeCell ref="C2:C4"/>
    <mergeCell ref="D2:D4"/>
    <mergeCell ref="E2:E4"/>
    <mergeCell ref="F2:F4"/>
    <mergeCell ref="G2:G4"/>
    <mergeCell ref="H2:K2"/>
    <mergeCell ref="L2:L4"/>
    <mergeCell ref="M2:N3"/>
  </mergeCells>
  <printOptions horizontalCentered="1"/>
  <pageMargins left="0.17" right="0.16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Q34"/>
  <sheetViews>
    <sheetView zoomScalePageLayoutView="0" workbookViewId="0" topLeftCell="A1">
      <selection activeCell="G33" sqref="G33:N34"/>
    </sheetView>
  </sheetViews>
  <sheetFormatPr defaultColWidth="9.00390625" defaultRowHeight="13.5"/>
  <cols>
    <col min="1" max="1" width="9.00390625" style="74" customWidth="1"/>
    <col min="2" max="2" width="3.25390625" style="64" customWidth="1"/>
    <col min="3" max="3" width="5.625" style="64" customWidth="1"/>
    <col min="4" max="4" width="4.125" style="64" customWidth="1"/>
    <col min="5" max="5" width="28.50390625" style="64" customWidth="1"/>
    <col min="6" max="6" width="3.625" style="64" customWidth="1"/>
    <col min="7" max="7" width="4.875" style="64" customWidth="1"/>
    <col min="8" max="8" width="3.75390625" style="64" customWidth="1"/>
    <col min="9" max="9" width="3.375" style="64" customWidth="1"/>
    <col min="10" max="11" width="4.125" style="64" customWidth="1"/>
    <col min="12" max="12" width="3.375" style="64" customWidth="1"/>
    <col min="13" max="13" width="3.50390625" style="64" customWidth="1"/>
    <col min="14" max="14" width="4.125" style="64" customWidth="1"/>
    <col min="15" max="17" width="4.625" style="74" customWidth="1"/>
    <col min="18" max="16384" width="9.00390625" style="74" customWidth="1"/>
  </cols>
  <sheetData>
    <row r="1" spans="2:14" s="49" customFormat="1" ht="31.5" customHeight="1">
      <c r="B1" s="328" t="s">
        <v>137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2:14" s="50" customFormat="1" ht="31.5" customHeight="1">
      <c r="B2" s="329" t="s">
        <v>0</v>
      </c>
      <c r="C2" s="332" t="s">
        <v>24</v>
      </c>
      <c r="D2" s="335" t="s">
        <v>1</v>
      </c>
      <c r="E2" s="338" t="s">
        <v>2</v>
      </c>
      <c r="F2" s="341" t="s">
        <v>25</v>
      </c>
      <c r="G2" s="344" t="s">
        <v>3</v>
      </c>
      <c r="H2" s="313" t="s">
        <v>72</v>
      </c>
      <c r="I2" s="314"/>
      <c r="J2" s="314"/>
      <c r="K2" s="315"/>
      <c r="L2" s="320" t="s">
        <v>26</v>
      </c>
      <c r="M2" s="445" t="s">
        <v>27</v>
      </c>
      <c r="N2" s="445"/>
    </row>
    <row r="3" spans="2:14" s="50" customFormat="1" ht="47.25" customHeight="1">
      <c r="B3" s="330"/>
      <c r="C3" s="333"/>
      <c r="D3" s="336"/>
      <c r="E3" s="339"/>
      <c r="F3" s="342"/>
      <c r="G3" s="345"/>
      <c r="H3" s="316" t="s">
        <v>4</v>
      </c>
      <c r="I3" s="316" t="s">
        <v>5</v>
      </c>
      <c r="J3" s="316" t="s">
        <v>18</v>
      </c>
      <c r="K3" s="316" t="s">
        <v>19</v>
      </c>
      <c r="L3" s="321"/>
      <c r="M3" s="445"/>
      <c r="N3" s="445"/>
    </row>
    <row r="4" spans="2:14" s="50" customFormat="1" ht="67.5" customHeight="1">
      <c r="B4" s="331"/>
      <c r="C4" s="334"/>
      <c r="D4" s="337"/>
      <c r="E4" s="340"/>
      <c r="F4" s="343"/>
      <c r="G4" s="346"/>
      <c r="H4" s="316"/>
      <c r="I4" s="316"/>
      <c r="J4" s="316"/>
      <c r="K4" s="316"/>
      <c r="L4" s="322"/>
      <c r="M4" s="278" t="s">
        <v>38</v>
      </c>
      <c r="N4" s="278" t="s">
        <v>39</v>
      </c>
    </row>
    <row r="5" spans="2:14" s="60" customFormat="1" ht="18" customHeight="1">
      <c r="B5" s="51">
        <v>1</v>
      </c>
      <c r="C5" s="52">
        <v>2</v>
      </c>
      <c r="D5" s="53">
        <v>3</v>
      </c>
      <c r="E5" s="54">
        <v>4</v>
      </c>
      <c r="F5" s="55">
        <v>5</v>
      </c>
      <c r="G5" s="56">
        <v>6</v>
      </c>
      <c r="H5" s="57">
        <v>7</v>
      </c>
      <c r="I5" s="57">
        <v>8</v>
      </c>
      <c r="J5" s="57">
        <v>9</v>
      </c>
      <c r="K5" s="58">
        <v>10</v>
      </c>
      <c r="L5" s="59">
        <v>11</v>
      </c>
      <c r="M5" s="52">
        <v>12</v>
      </c>
      <c r="N5" s="52">
        <v>13</v>
      </c>
    </row>
    <row r="6" spans="2:14" s="60" customFormat="1" ht="18" customHeight="1">
      <c r="B6" s="52"/>
      <c r="C6" s="52"/>
      <c r="D6" s="52"/>
      <c r="E6" s="54"/>
      <c r="F6" s="52"/>
      <c r="G6" s="52"/>
      <c r="H6" s="52"/>
      <c r="I6" s="52"/>
      <c r="J6" s="52"/>
      <c r="K6" s="52"/>
      <c r="L6" s="61"/>
      <c r="M6" s="52"/>
      <c r="N6" s="62"/>
    </row>
    <row r="7" spans="2:15" s="64" customFormat="1" ht="13.5">
      <c r="B7" s="31"/>
      <c r="C7" s="41" t="s">
        <v>23</v>
      </c>
      <c r="D7" s="41" t="s">
        <v>23</v>
      </c>
      <c r="E7" s="43" t="s">
        <v>148</v>
      </c>
      <c r="F7" s="31" t="s">
        <v>23</v>
      </c>
      <c r="G7" s="31"/>
      <c r="H7" s="31"/>
      <c r="I7" s="31"/>
      <c r="J7" s="31"/>
      <c r="K7" s="31"/>
      <c r="L7" s="31"/>
      <c r="M7" s="31"/>
      <c r="N7" s="44"/>
      <c r="O7" s="63"/>
    </row>
    <row r="8" spans="2:15" s="65" customFormat="1" ht="13.5">
      <c r="B8" s="31"/>
      <c r="C8" s="41"/>
      <c r="D8" s="41"/>
      <c r="E8" s="45" t="s">
        <v>42</v>
      </c>
      <c r="F8" s="31"/>
      <c r="G8" s="31"/>
      <c r="H8" s="31"/>
      <c r="I8" s="31"/>
      <c r="J8" s="31"/>
      <c r="K8" s="31"/>
      <c r="L8" s="31"/>
      <c r="M8" s="31"/>
      <c r="N8" s="44"/>
      <c r="O8" s="63"/>
    </row>
    <row r="9" spans="2:17" s="68" customFormat="1" ht="22.5" customHeight="1">
      <c r="B9" s="30">
        <f>'330'!A88</f>
        <v>1</v>
      </c>
      <c r="C9" s="36">
        <f>'330'!B88</f>
        <v>0</v>
      </c>
      <c r="D9" s="36" t="str">
        <f>'330'!C88</f>
        <v>3</v>
      </c>
      <c r="E9" s="66" t="str">
        <f>'330'!D88</f>
        <v>Строителна механика</v>
      </c>
      <c r="F9" s="32">
        <f>'330'!E88</f>
        <v>9</v>
      </c>
      <c r="G9" s="37">
        <f>'330'!F88/2</f>
        <v>45</v>
      </c>
      <c r="H9" s="37">
        <f>'330'!G88*15/2</f>
        <v>22.5</v>
      </c>
      <c r="I9" s="37">
        <f>'330'!H88*15/2</f>
        <v>0</v>
      </c>
      <c r="J9" s="37">
        <f>'330'!I88*15/2</f>
        <v>0</v>
      </c>
      <c r="K9" s="37">
        <f>'330'!J88*15/2</f>
        <v>22.5</v>
      </c>
      <c r="L9" s="32" t="str">
        <f>IF('330'!K88="то","и",'330'!K88)</f>
        <v>и</v>
      </c>
      <c r="M9" s="32" t="str">
        <f>'330'!L88</f>
        <v>кр</v>
      </c>
      <c r="N9" s="37">
        <f>'330'!M88</f>
        <v>2</v>
      </c>
      <c r="O9" s="67"/>
      <c r="Q9" s="69"/>
    </row>
    <row r="10" spans="2:17" s="68" customFormat="1" ht="22.5" customHeight="1">
      <c r="B10" s="30">
        <f>'330'!A89</f>
        <v>2</v>
      </c>
      <c r="C10" s="36">
        <f>'330'!B89</f>
        <v>0</v>
      </c>
      <c r="D10" s="36">
        <f>'330'!C89</f>
        <v>3</v>
      </c>
      <c r="E10" s="66" t="str">
        <f>'330'!D89</f>
        <v>Инженерна геология</v>
      </c>
      <c r="F10" s="32">
        <f>'330'!E89</f>
        <v>5</v>
      </c>
      <c r="G10" s="37">
        <f>'330'!F89/2</f>
        <v>22.5</v>
      </c>
      <c r="H10" s="37">
        <f>'330'!G89*15/2</f>
        <v>15</v>
      </c>
      <c r="I10" s="37">
        <f>'330'!H89*15/2</f>
        <v>0</v>
      </c>
      <c r="J10" s="37">
        <f>'330'!I89*15/2</f>
        <v>0</v>
      </c>
      <c r="K10" s="37">
        <f>'330'!J89*15/2</f>
        <v>7.5</v>
      </c>
      <c r="L10" s="32" t="str">
        <f>IF('330'!K89="то","и",'330'!K89)</f>
        <v>и</v>
      </c>
      <c r="M10" s="32" t="str">
        <f>'330'!L89</f>
        <v>кз</v>
      </c>
      <c r="N10" s="37">
        <f>'330'!M89</f>
        <v>1</v>
      </c>
      <c r="O10" s="67"/>
      <c r="Q10" s="69"/>
    </row>
    <row r="11" spans="2:17" s="68" customFormat="1" ht="22.5" customHeight="1">
      <c r="B11" s="30">
        <f>'330'!A90</f>
        <v>3</v>
      </c>
      <c r="C11" s="36">
        <f>'330'!B90</f>
        <v>0</v>
      </c>
      <c r="D11" s="36">
        <f>'330'!C90</f>
        <v>3</v>
      </c>
      <c r="E11" s="66" t="str">
        <f>'330'!D90</f>
        <v>Сградостроителство и архитектура</v>
      </c>
      <c r="F11" s="32">
        <f>'330'!E90</f>
        <v>5</v>
      </c>
      <c r="G11" s="37">
        <f>'330'!F90/2</f>
        <v>30</v>
      </c>
      <c r="H11" s="37">
        <f>'330'!G90*15/2</f>
        <v>15</v>
      </c>
      <c r="I11" s="37">
        <f>'330'!H90*15/2</f>
        <v>0</v>
      </c>
      <c r="J11" s="37">
        <f>'330'!I90*15/2</f>
        <v>0</v>
      </c>
      <c r="K11" s="37">
        <f>'330'!J90*15/2</f>
        <v>15</v>
      </c>
      <c r="L11" s="32" t="str">
        <f>IF('330'!K90="то","и",'330'!K90)</f>
        <v>и</v>
      </c>
      <c r="M11" s="32" t="str">
        <f>'330'!L90</f>
        <v>р</v>
      </c>
      <c r="N11" s="37">
        <f>'330'!M90</f>
        <v>0.5</v>
      </c>
      <c r="O11" s="67"/>
      <c r="Q11" s="69"/>
    </row>
    <row r="12" spans="2:17" s="68" customFormat="1" ht="22.5" customHeight="1">
      <c r="B12" s="30">
        <f>'330'!A91</f>
        <v>4</v>
      </c>
      <c r="C12" s="36">
        <f>'330'!B91</f>
        <v>0</v>
      </c>
      <c r="D12" s="36" t="str">
        <f>'330'!C91</f>
        <v>3</v>
      </c>
      <c r="E12" s="66" t="str">
        <f>'330'!D91</f>
        <v>Приложна теория на еластичността</v>
      </c>
      <c r="F12" s="32">
        <f>'330'!E91</f>
        <v>6</v>
      </c>
      <c r="G12" s="37">
        <f>'330'!F91/2</f>
        <v>30</v>
      </c>
      <c r="H12" s="37">
        <f>'330'!G91*15/2</f>
        <v>15</v>
      </c>
      <c r="I12" s="37">
        <f>'330'!H91*15/2</f>
        <v>0</v>
      </c>
      <c r="J12" s="37">
        <f>'330'!I91*15/2</f>
        <v>0</v>
      </c>
      <c r="K12" s="37">
        <f>'330'!J91*15/2</f>
        <v>15</v>
      </c>
      <c r="L12" s="32" t="str">
        <f>IF('330'!K91="то","и",'330'!K91)</f>
        <v>и</v>
      </c>
      <c r="M12" s="32" t="str">
        <f>'330'!L91</f>
        <v>кз</v>
      </c>
      <c r="N12" s="37">
        <f>'330'!M91</f>
        <v>1</v>
      </c>
      <c r="O12" s="67"/>
      <c r="Q12" s="69"/>
    </row>
    <row r="13" spans="2:17" s="68" customFormat="1" ht="22.5" customHeight="1">
      <c r="B13" s="30">
        <v>5</v>
      </c>
      <c r="C13" s="36">
        <f>'330'!B92</f>
        <v>0</v>
      </c>
      <c r="D13" s="36" t="str">
        <f>'330'!C92</f>
        <v>9</v>
      </c>
      <c r="E13" s="66" t="str">
        <f>'330'!D92</f>
        <v>Хидравлика</v>
      </c>
      <c r="F13" s="32">
        <f>'330'!E92</f>
        <v>5</v>
      </c>
      <c r="G13" s="37">
        <f>'330'!F92/2</f>
        <v>30</v>
      </c>
      <c r="H13" s="37">
        <f>'330'!G92*15/2</f>
        <v>15</v>
      </c>
      <c r="I13" s="37">
        <f>'330'!H92*15/2</f>
        <v>0</v>
      </c>
      <c r="J13" s="37">
        <f>'330'!I92*15/2</f>
        <v>15</v>
      </c>
      <c r="K13" s="37">
        <f>'330'!J92*15/2</f>
        <v>0</v>
      </c>
      <c r="L13" s="32" t="str">
        <f>IF('330'!K92="то","и",'330'!K92)</f>
        <v>и</v>
      </c>
      <c r="M13" s="32" t="str">
        <f>'330'!L92</f>
        <v>р</v>
      </c>
      <c r="N13" s="37">
        <f>'330'!M92</f>
        <v>0.5</v>
      </c>
      <c r="O13" s="67"/>
      <c r="Q13" s="69"/>
    </row>
    <row r="14" spans="2:17" s="68" customFormat="1" ht="22.5" customHeight="1">
      <c r="B14" s="30">
        <v>6</v>
      </c>
      <c r="C14" s="36">
        <f>'330'!B93</f>
        <v>0</v>
      </c>
      <c r="D14" s="36">
        <f>'330'!C93</f>
        <v>0</v>
      </c>
      <c r="E14" s="66">
        <f>'330'!D93</f>
        <v>0</v>
      </c>
      <c r="F14" s="32">
        <f>'330'!E93</f>
        <v>0</v>
      </c>
      <c r="G14" s="37">
        <f>'330'!F93/2</f>
        <v>0</v>
      </c>
      <c r="H14" s="37">
        <f>'330'!G93*15/2</f>
        <v>0</v>
      </c>
      <c r="I14" s="37">
        <f>'330'!H93*15/2</f>
        <v>0</v>
      </c>
      <c r="J14" s="37">
        <f>'330'!I93*15/2</f>
        <v>0</v>
      </c>
      <c r="K14" s="37">
        <f>'330'!J93*15/2</f>
        <v>0</v>
      </c>
      <c r="L14" s="32">
        <f>IF('330'!K93="то","и",'330'!K93)</f>
        <v>0</v>
      </c>
      <c r="M14" s="32">
        <f>'330'!L93</f>
        <v>0</v>
      </c>
      <c r="N14" s="37">
        <f>'330'!M93</f>
      </c>
      <c r="O14" s="67"/>
      <c r="Q14" s="69"/>
    </row>
    <row r="15" spans="2:17" s="68" customFormat="1" ht="22.5" customHeight="1">
      <c r="B15" s="30">
        <v>7</v>
      </c>
      <c r="C15" s="36">
        <f>'330'!B94</f>
        <v>0</v>
      </c>
      <c r="D15" s="36">
        <f>'330'!C94</f>
        <v>0</v>
      </c>
      <c r="E15" s="66">
        <f>'330'!D94</f>
        <v>0</v>
      </c>
      <c r="F15" s="32">
        <f>'330'!E94</f>
        <v>0</v>
      </c>
      <c r="G15" s="37">
        <f>'330'!F94/2</f>
        <v>0</v>
      </c>
      <c r="H15" s="37">
        <f>'330'!G94*15/2</f>
        <v>0</v>
      </c>
      <c r="I15" s="37">
        <f>'330'!H94*15/2</f>
        <v>0</v>
      </c>
      <c r="J15" s="37">
        <f>'330'!I94*15/2</f>
        <v>0</v>
      </c>
      <c r="K15" s="37">
        <f>'330'!J94*15/2</f>
        <v>0</v>
      </c>
      <c r="L15" s="32">
        <f>IF('330'!K94="то","и",'330'!K94)</f>
        <v>0</v>
      </c>
      <c r="M15" s="32">
        <f>'330'!L94</f>
        <v>0</v>
      </c>
      <c r="N15" s="37">
        <f>'330'!M94</f>
      </c>
      <c r="O15" s="67"/>
      <c r="Q15" s="69"/>
    </row>
    <row r="16" spans="2:17" s="68" customFormat="1" ht="22.5" customHeight="1">
      <c r="B16" s="30">
        <v>8</v>
      </c>
      <c r="C16" s="36">
        <f>'330'!B95</f>
        <v>0</v>
      </c>
      <c r="D16" s="36">
        <f>'330'!C95</f>
        <v>0</v>
      </c>
      <c r="E16" s="66">
        <f>'330'!D95</f>
        <v>0</v>
      </c>
      <c r="F16" s="32">
        <f>'330'!E95</f>
        <v>0</v>
      </c>
      <c r="G16" s="37">
        <f>'330'!F95/2</f>
        <v>0</v>
      </c>
      <c r="H16" s="37">
        <f>'330'!G95*15/2</f>
        <v>0</v>
      </c>
      <c r="I16" s="37">
        <f>'330'!H95*15/2</f>
        <v>0</v>
      </c>
      <c r="J16" s="37">
        <f>'330'!I95*15/2</f>
        <v>0</v>
      </c>
      <c r="K16" s="37">
        <f>'330'!J95*15/2</f>
        <v>0</v>
      </c>
      <c r="L16" s="32">
        <f>IF('330'!K95="то","и",'330'!K95)</f>
        <v>0</v>
      </c>
      <c r="M16" s="32">
        <f>'330'!L95</f>
        <v>0</v>
      </c>
      <c r="N16" s="37">
        <f>'330'!M95</f>
      </c>
      <c r="O16" s="67"/>
      <c r="Q16" s="69"/>
    </row>
    <row r="17" spans="2:17" s="68" customFormat="1" ht="22.5" customHeight="1">
      <c r="B17" s="97"/>
      <c r="C17" s="98"/>
      <c r="D17" s="98"/>
      <c r="E17" s="348" t="s">
        <v>48</v>
      </c>
      <c r="F17" s="349"/>
      <c r="G17" s="349"/>
      <c r="H17" s="349"/>
      <c r="I17" s="349"/>
      <c r="J17" s="349"/>
      <c r="K17" s="349"/>
      <c r="L17" s="349"/>
      <c r="M17" s="349"/>
      <c r="N17" s="349"/>
      <c r="O17" s="67"/>
      <c r="Q17" s="69"/>
    </row>
    <row r="18" spans="2:17" s="68" customFormat="1" ht="22.5" customHeight="1">
      <c r="B18" s="36" t="str">
        <f>'330'!A97</f>
        <v>1.1</v>
      </c>
      <c r="C18" s="36">
        <f>'330'!B97</f>
        <v>0</v>
      </c>
      <c r="D18" s="36">
        <f>'330'!C97</f>
        <v>0</v>
      </c>
      <c r="E18" s="188">
        <f>'330'!D97</f>
        <v>0</v>
      </c>
      <c r="F18" s="36">
        <f>'330'!E97</f>
        <v>0</v>
      </c>
      <c r="G18" s="37">
        <f>'330'!F97/2</f>
        <v>0</v>
      </c>
      <c r="H18" s="37">
        <f>'330'!G97*15/2</f>
        <v>0</v>
      </c>
      <c r="I18" s="37">
        <f>'330'!H97*15/2</f>
        <v>0</v>
      </c>
      <c r="J18" s="37">
        <f>'330'!I97*15/2</f>
        <v>0</v>
      </c>
      <c r="K18" s="37">
        <f>'330'!J97*15/2</f>
        <v>0</v>
      </c>
      <c r="L18" s="32">
        <f>IF('330'!K97="то","и",'330'!K97)</f>
        <v>0</v>
      </c>
      <c r="M18" s="36">
        <f>'330'!L97</f>
        <v>0</v>
      </c>
      <c r="N18" s="35">
        <f>'330'!M97</f>
      </c>
      <c r="O18" s="67"/>
      <c r="Q18" s="69"/>
    </row>
    <row r="19" spans="2:17" s="68" customFormat="1" ht="22.5" customHeight="1">
      <c r="B19" s="36" t="str">
        <f>'330'!A98</f>
        <v>1.2</v>
      </c>
      <c r="C19" s="36">
        <f>'330'!B98</f>
        <v>0</v>
      </c>
      <c r="D19" s="36">
        <f>'330'!C98</f>
        <v>0</v>
      </c>
      <c r="E19" s="188">
        <f>'330'!D98</f>
        <v>0</v>
      </c>
      <c r="F19" s="36">
        <f>'330'!E98</f>
        <v>0</v>
      </c>
      <c r="G19" s="37">
        <f>'330'!F98/2</f>
        <v>0</v>
      </c>
      <c r="H19" s="37">
        <f>'330'!G98*15/2</f>
        <v>0</v>
      </c>
      <c r="I19" s="37">
        <f>'330'!H98*15/2</f>
        <v>0</v>
      </c>
      <c r="J19" s="37">
        <f>'330'!I98*15/2</f>
        <v>0</v>
      </c>
      <c r="K19" s="37">
        <f>'330'!J98*15/2</f>
        <v>0</v>
      </c>
      <c r="L19" s="32">
        <f>IF('330'!K98="то","и",'330'!K98)</f>
        <v>0</v>
      </c>
      <c r="M19" s="36">
        <f>'330'!L98</f>
        <v>0</v>
      </c>
      <c r="N19" s="35">
        <f>'330'!M98</f>
      </c>
      <c r="O19" s="67"/>
      <c r="Q19" s="69"/>
    </row>
    <row r="20" spans="2:17" s="68" customFormat="1" ht="22.5" customHeight="1">
      <c r="B20" s="36" t="str">
        <f>'330'!A99</f>
        <v>1.3</v>
      </c>
      <c r="C20" s="36">
        <f>'330'!B99</f>
        <v>0</v>
      </c>
      <c r="D20" s="36">
        <f>'330'!C99</f>
        <v>0</v>
      </c>
      <c r="E20" s="188">
        <f>'330'!D99</f>
        <v>0</v>
      </c>
      <c r="F20" s="36">
        <f>'330'!E99</f>
        <v>0</v>
      </c>
      <c r="G20" s="37">
        <f>'330'!F99/2</f>
        <v>0</v>
      </c>
      <c r="H20" s="37">
        <f>'330'!G99*15/2</f>
        <v>0</v>
      </c>
      <c r="I20" s="37">
        <f>'330'!H99*15/2</f>
        <v>0</v>
      </c>
      <c r="J20" s="37">
        <f>'330'!I99*15/2</f>
        <v>0</v>
      </c>
      <c r="K20" s="37">
        <f>'330'!J99*15/2</f>
        <v>0</v>
      </c>
      <c r="L20" s="32">
        <f>IF('330'!K99="то","и",'330'!K99)</f>
        <v>0</v>
      </c>
      <c r="M20" s="28">
        <f>'330'!L99</f>
        <v>0</v>
      </c>
      <c r="N20" s="35">
        <f>'330'!M99</f>
      </c>
      <c r="O20" s="67"/>
      <c r="Q20" s="70"/>
    </row>
    <row r="21" spans="2:17" s="68" customFormat="1" ht="22.5" customHeight="1">
      <c r="B21" s="36" t="s">
        <v>52</v>
      </c>
      <c r="C21" s="36">
        <f>'330'!B100</f>
        <v>0</v>
      </c>
      <c r="D21" s="36">
        <f>'330'!C100</f>
        <v>0</v>
      </c>
      <c r="E21" s="66">
        <f>'330'!D100</f>
        <v>0</v>
      </c>
      <c r="F21" s="32">
        <f>'330'!E100</f>
        <v>0</v>
      </c>
      <c r="G21" s="37">
        <f>'330'!F100/2</f>
        <v>0</v>
      </c>
      <c r="H21" s="37">
        <f>'330'!G100*15/2</f>
        <v>0</v>
      </c>
      <c r="I21" s="37">
        <f>'330'!H100*15/2</f>
        <v>0</v>
      </c>
      <c r="J21" s="37">
        <f>'330'!I100*15/2</f>
        <v>0</v>
      </c>
      <c r="K21" s="37">
        <f>'330'!J100*15/2</f>
        <v>0</v>
      </c>
      <c r="L21" s="32">
        <f>IF('330'!K100="то","и",'330'!K100)</f>
        <v>0</v>
      </c>
      <c r="M21" s="32">
        <f>'330'!L100</f>
        <v>0</v>
      </c>
      <c r="N21" s="37">
        <f>'330'!M100</f>
      </c>
      <c r="O21" s="67"/>
      <c r="Q21" s="70"/>
    </row>
    <row r="22" spans="2:17" s="68" customFormat="1" ht="23.25" customHeight="1">
      <c r="B22" s="36" t="s">
        <v>115</v>
      </c>
      <c r="C22" s="36">
        <f>'330'!B101</f>
        <v>0</v>
      </c>
      <c r="D22" s="36">
        <f>'330'!C101</f>
        <v>0</v>
      </c>
      <c r="E22" s="66">
        <f>'330'!D101</f>
        <v>0</v>
      </c>
      <c r="F22" s="32">
        <f>'330'!E101</f>
        <v>0</v>
      </c>
      <c r="G22" s="37">
        <f>'330'!F101/2</f>
        <v>0</v>
      </c>
      <c r="H22" s="37">
        <f>'330'!G101*15/2</f>
        <v>0</v>
      </c>
      <c r="I22" s="37">
        <f>'330'!H101*15/2</f>
        <v>0</v>
      </c>
      <c r="J22" s="37">
        <f>'330'!I101*15/2</f>
        <v>0</v>
      </c>
      <c r="K22" s="37">
        <f>'330'!J101*15/2</f>
        <v>0</v>
      </c>
      <c r="L22" s="32">
        <f>IF('330'!K101="то","и",'330'!K101)</f>
        <v>0</v>
      </c>
      <c r="M22" s="32">
        <f>'330'!L101</f>
        <v>0</v>
      </c>
      <c r="N22" s="37">
        <f>'330'!M101</f>
      </c>
      <c r="O22" s="67"/>
      <c r="Q22" s="70"/>
    </row>
    <row r="23" spans="2:17" s="68" customFormat="1" ht="22.5" customHeight="1">
      <c r="B23" s="97"/>
      <c r="C23" s="98"/>
      <c r="D23" s="98"/>
      <c r="E23" s="348" t="s">
        <v>48</v>
      </c>
      <c r="F23" s="349"/>
      <c r="G23" s="349"/>
      <c r="H23" s="349"/>
      <c r="I23" s="349"/>
      <c r="J23" s="349"/>
      <c r="K23" s="349"/>
      <c r="L23" s="349"/>
      <c r="M23" s="349"/>
      <c r="N23" s="349"/>
      <c r="O23" s="67"/>
      <c r="Q23" s="69"/>
    </row>
    <row r="24" spans="2:17" s="68" customFormat="1" ht="22.5" customHeight="1">
      <c r="B24" s="36" t="str">
        <f>'330'!A51</f>
        <v>2.1</v>
      </c>
      <c r="C24" s="36">
        <f>'330'!B103</f>
        <v>0</v>
      </c>
      <c r="D24" s="36">
        <f>'330'!C103</f>
        <v>0</v>
      </c>
      <c r="E24" s="188">
        <f>'330'!D103</f>
        <v>0</v>
      </c>
      <c r="F24" s="36">
        <f>'330'!E103</f>
        <v>0</v>
      </c>
      <c r="G24" s="37">
        <f>'330'!F103/2</f>
        <v>0</v>
      </c>
      <c r="H24" s="37">
        <f>'330'!G103*15/2</f>
        <v>0</v>
      </c>
      <c r="I24" s="37">
        <f>'330'!H103*15/2</f>
        <v>0</v>
      </c>
      <c r="J24" s="37">
        <f>'330'!I103*15/2</f>
        <v>0</v>
      </c>
      <c r="K24" s="37">
        <f>'330'!J103*15/2</f>
        <v>0</v>
      </c>
      <c r="L24" s="32">
        <f>IF('330'!K103="то","и",'330'!K103)</f>
        <v>0</v>
      </c>
      <c r="M24" s="36">
        <f>'330'!L103</f>
        <v>0</v>
      </c>
      <c r="N24" s="35">
        <f>'330'!M103</f>
      </c>
      <c r="O24" s="67"/>
      <c r="Q24" s="70"/>
    </row>
    <row r="25" spans="2:17" s="68" customFormat="1" ht="22.5" customHeight="1">
      <c r="B25" s="36" t="str">
        <f>'330'!A52</f>
        <v>2.2</v>
      </c>
      <c r="C25" s="36">
        <f>'330'!B104</f>
        <v>0</v>
      </c>
      <c r="D25" s="36">
        <f>'330'!C104</f>
        <v>0</v>
      </c>
      <c r="E25" s="188">
        <f>'330'!D104</f>
        <v>0</v>
      </c>
      <c r="F25" s="28">
        <f>'330'!E104</f>
        <v>0</v>
      </c>
      <c r="G25" s="37">
        <f>'330'!F104/2</f>
        <v>0</v>
      </c>
      <c r="H25" s="37">
        <f>'330'!G104*15/2</f>
        <v>0</v>
      </c>
      <c r="I25" s="37">
        <f>'330'!H104*15/2</f>
        <v>0</v>
      </c>
      <c r="J25" s="37">
        <f>'330'!I104*15/2</f>
        <v>0</v>
      </c>
      <c r="K25" s="37">
        <f>'330'!J104*15/2</f>
        <v>0</v>
      </c>
      <c r="L25" s="32">
        <f>IF('330'!K104="то","и",'330'!K104)</f>
        <v>0</v>
      </c>
      <c r="M25" s="47">
        <f>'330'!L104</f>
        <v>0</v>
      </c>
      <c r="N25" s="35">
        <f>'330'!M104</f>
      </c>
      <c r="O25" s="67"/>
      <c r="Q25" s="70"/>
    </row>
    <row r="26" spans="2:17" s="68" customFormat="1" ht="22.5" customHeight="1">
      <c r="B26" s="36" t="str">
        <f>'330'!A53</f>
        <v>2.3</v>
      </c>
      <c r="C26" s="36">
        <f>'330'!B105</f>
        <v>0</v>
      </c>
      <c r="D26" s="36">
        <f>'330'!C105</f>
        <v>0</v>
      </c>
      <c r="E26" s="227">
        <f>'330'!D105</f>
        <v>0</v>
      </c>
      <c r="F26" s="28">
        <f>'330'!E105</f>
        <v>0</v>
      </c>
      <c r="G26" s="37">
        <f>'330'!F105/2</f>
        <v>0</v>
      </c>
      <c r="H26" s="37">
        <f>'330'!G105*15/2</f>
        <v>0</v>
      </c>
      <c r="I26" s="37">
        <f>'330'!H105*15/2</f>
        <v>0</v>
      </c>
      <c r="J26" s="37">
        <f>'330'!I105*15/2</f>
        <v>0</v>
      </c>
      <c r="K26" s="37">
        <f>'330'!J105*15/2</f>
        <v>0</v>
      </c>
      <c r="L26" s="32">
        <f>IF('330'!K105="то","и",'330'!K105)</f>
        <v>0</v>
      </c>
      <c r="M26" s="36">
        <f>'330'!L105</f>
        <v>0</v>
      </c>
      <c r="N26" s="35">
        <f>'330'!M105</f>
      </c>
      <c r="O26" s="67"/>
      <c r="Q26" s="70"/>
    </row>
    <row r="27" spans="2:17" s="68" customFormat="1" ht="22.5" customHeight="1">
      <c r="B27" s="209" t="s">
        <v>96</v>
      </c>
      <c r="C27" s="36">
        <f>'330'!B106</f>
        <v>0</v>
      </c>
      <c r="D27" s="36">
        <f>'330'!C106</f>
        <v>0</v>
      </c>
      <c r="E27" s="66">
        <f>'330'!D106</f>
        <v>0</v>
      </c>
      <c r="F27" s="32">
        <f>'330'!E106</f>
        <v>0</v>
      </c>
      <c r="G27" s="37">
        <f>'330'!F106/2</f>
        <v>0</v>
      </c>
      <c r="H27" s="37">
        <f>'330'!G106*15/2</f>
        <v>0</v>
      </c>
      <c r="I27" s="37">
        <f>'330'!H106*15/2</f>
        <v>0</v>
      </c>
      <c r="J27" s="37">
        <f>'330'!I106*15/2</f>
        <v>0</v>
      </c>
      <c r="K27" s="37">
        <f>'330'!J106*15/2</f>
        <v>0</v>
      </c>
      <c r="L27" s="32">
        <f>IF('330'!K106="то","и",'330'!K106)</f>
        <v>0</v>
      </c>
      <c r="M27" s="32">
        <f>'330'!L106</f>
        <v>0</v>
      </c>
      <c r="N27" s="37">
        <f>'330'!M106</f>
      </c>
      <c r="O27" s="67"/>
      <c r="Q27" s="70"/>
    </row>
    <row r="28" spans="2:17" s="68" customFormat="1" ht="22.5" customHeight="1" thickBot="1">
      <c r="B28" s="209" t="s">
        <v>116</v>
      </c>
      <c r="C28" s="36">
        <f>'330'!B107</f>
        <v>0</v>
      </c>
      <c r="D28" s="36">
        <f>'330'!C107</f>
        <v>0</v>
      </c>
      <c r="E28" s="66">
        <f>'330'!D107</f>
        <v>0</v>
      </c>
      <c r="F28" s="32">
        <f>'330'!E107</f>
        <v>0</v>
      </c>
      <c r="G28" s="37">
        <f>'330'!F107/2</f>
        <v>0</v>
      </c>
      <c r="H28" s="37">
        <f>'330'!G107*15/2</f>
        <v>0</v>
      </c>
      <c r="I28" s="37">
        <f>'330'!H107*15/2</f>
        <v>0</v>
      </c>
      <c r="J28" s="37">
        <f>'330'!I107*15/2</f>
        <v>0</v>
      </c>
      <c r="K28" s="37">
        <f>'330'!J107*15/2</f>
        <v>0</v>
      </c>
      <c r="L28" s="32">
        <f>IF('330'!K107="то","и",'330'!K107)</f>
        <v>0</v>
      </c>
      <c r="M28" s="32">
        <f>'330'!L107</f>
        <v>0</v>
      </c>
      <c r="N28" s="37">
        <f>'330'!M107</f>
      </c>
      <c r="O28" s="67"/>
      <c r="Q28" s="70"/>
    </row>
    <row r="29" spans="2:15" s="68" customFormat="1" ht="54.75" customHeight="1" thickBot="1">
      <c r="B29" s="355" t="s">
        <v>61</v>
      </c>
      <c r="C29" s="356"/>
      <c r="D29" s="356"/>
      <c r="E29" s="356"/>
      <c r="F29" s="218">
        <f>'330'!E108</f>
        <v>30</v>
      </c>
      <c r="G29" s="223">
        <f>'330'!F108/2</f>
        <v>157.5</v>
      </c>
      <c r="H29" s="223">
        <f>'330'!G108*15/2</f>
        <v>82.5</v>
      </c>
      <c r="I29" s="223">
        <f>'330'!H108*15/2</f>
        <v>0</v>
      </c>
      <c r="J29" s="223">
        <f>'330'!I108*15/2</f>
        <v>15</v>
      </c>
      <c r="K29" s="223">
        <f>'330'!J108*15/2</f>
        <v>60</v>
      </c>
      <c r="L29" s="222" t="s">
        <v>147</v>
      </c>
      <c r="M29" s="218" t="str">
        <f>'330'!L108</f>
        <v>1кр 2кз 2р</v>
      </c>
      <c r="N29" s="223">
        <f>'330'!M108</f>
        <v>5</v>
      </c>
      <c r="O29" s="67"/>
    </row>
    <row r="30" spans="2:15" s="68" customFormat="1" ht="14.25" customHeight="1">
      <c r="B30" s="187"/>
      <c r="C30" s="187"/>
      <c r="D30" s="187"/>
      <c r="E30" s="187"/>
      <c r="F30" s="163"/>
      <c r="G30" s="163"/>
      <c r="H30" s="163"/>
      <c r="I30" s="163"/>
      <c r="J30" s="163"/>
      <c r="K30" s="163"/>
      <c r="L30" s="190"/>
      <c r="M30" s="190"/>
      <c r="N30" s="191"/>
      <c r="O30" s="67"/>
    </row>
    <row r="31" ht="15" customHeight="1"/>
    <row r="33" spans="7:14" ht="15">
      <c r="G33" s="233" t="s">
        <v>81</v>
      </c>
      <c r="H33" s="233"/>
      <c r="L33" s="233"/>
      <c r="M33" s="105"/>
      <c r="N33" s="105"/>
    </row>
    <row r="34" spans="8:14" ht="13.5">
      <c r="H34" s="279" t="s">
        <v>106</v>
      </c>
      <c r="I34" s="277"/>
      <c r="J34" s="277"/>
      <c r="K34" s="277"/>
      <c r="L34" s="277"/>
      <c r="M34" s="277"/>
      <c r="N34" s="277"/>
    </row>
  </sheetData>
  <sheetProtection/>
  <mergeCells count="17">
    <mergeCell ref="E17:N17"/>
    <mergeCell ref="E23:N23"/>
    <mergeCell ref="B29:E29"/>
    <mergeCell ref="H3:H4"/>
    <mergeCell ref="I3:I4"/>
    <mergeCell ref="J3:J4"/>
    <mergeCell ref="K3:K4"/>
    <mergeCell ref="B1:N1"/>
    <mergeCell ref="B2:B4"/>
    <mergeCell ref="C2:C4"/>
    <mergeCell ref="D2:D4"/>
    <mergeCell ref="E2:E4"/>
    <mergeCell ref="F2:F4"/>
    <mergeCell ref="G2:G4"/>
    <mergeCell ref="H2:K2"/>
    <mergeCell ref="L2:L4"/>
    <mergeCell ref="M2:N3"/>
  </mergeCells>
  <printOptions horizontalCentered="1"/>
  <pageMargins left="0.17" right="0.16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Q34"/>
  <sheetViews>
    <sheetView zoomScalePageLayoutView="0" workbookViewId="0" topLeftCell="A1">
      <selection activeCell="G33" sqref="G33:N34"/>
    </sheetView>
  </sheetViews>
  <sheetFormatPr defaultColWidth="9.00390625" defaultRowHeight="13.5"/>
  <cols>
    <col min="1" max="1" width="9.00390625" style="74" customWidth="1"/>
    <col min="2" max="2" width="3.25390625" style="64" customWidth="1"/>
    <col min="3" max="3" width="5.625" style="64" customWidth="1"/>
    <col min="4" max="4" width="4.125" style="64" customWidth="1"/>
    <col min="5" max="5" width="28.50390625" style="64" customWidth="1"/>
    <col min="6" max="6" width="3.625" style="64" customWidth="1"/>
    <col min="7" max="7" width="4.875" style="64" customWidth="1"/>
    <col min="8" max="8" width="3.75390625" style="64" customWidth="1"/>
    <col min="9" max="9" width="3.375" style="64" customWidth="1"/>
    <col min="10" max="10" width="3.875" style="64" customWidth="1"/>
    <col min="11" max="11" width="4.00390625" style="64" customWidth="1"/>
    <col min="12" max="12" width="3.375" style="64" customWidth="1"/>
    <col min="13" max="13" width="3.50390625" style="64" customWidth="1"/>
    <col min="14" max="14" width="4.625" style="64" customWidth="1"/>
    <col min="15" max="17" width="4.625" style="74" customWidth="1"/>
    <col min="18" max="16384" width="9.00390625" style="74" customWidth="1"/>
  </cols>
  <sheetData>
    <row r="1" spans="2:14" s="49" customFormat="1" ht="31.5" customHeight="1">
      <c r="B1" s="328" t="s">
        <v>137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2:14" s="50" customFormat="1" ht="31.5" customHeight="1">
      <c r="B2" s="329" t="s">
        <v>0</v>
      </c>
      <c r="C2" s="332" t="s">
        <v>24</v>
      </c>
      <c r="D2" s="335" t="s">
        <v>1</v>
      </c>
      <c r="E2" s="338" t="s">
        <v>2</v>
      </c>
      <c r="F2" s="341" t="s">
        <v>25</v>
      </c>
      <c r="G2" s="344" t="s">
        <v>3</v>
      </c>
      <c r="H2" s="313" t="s">
        <v>72</v>
      </c>
      <c r="I2" s="314"/>
      <c r="J2" s="314"/>
      <c r="K2" s="315"/>
      <c r="L2" s="320" t="s">
        <v>26</v>
      </c>
      <c r="M2" s="445" t="s">
        <v>27</v>
      </c>
      <c r="N2" s="445"/>
    </row>
    <row r="3" spans="2:14" s="50" customFormat="1" ht="47.25" customHeight="1">
      <c r="B3" s="330"/>
      <c r="C3" s="333"/>
      <c r="D3" s="336"/>
      <c r="E3" s="339"/>
      <c r="F3" s="342"/>
      <c r="G3" s="345"/>
      <c r="H3" s="316" t="s">
        <v>4</v>
      </c>
      <c r="I3" s="316" t="s">
        <v>5</v>
      </c>
      <c r="J3" s="316" t="s">
        <v>18</v>
      </c>
      <c r="K3" s="316" t="s">
        <v>19</v>
      </c>
      <c r="L3" s="321"/>
      <c r="M3" s="445"/>
      <c r="N3" s="445"/>
    </row>
    <row r="4" spans="2:14" s="50" customFormat="1" ht="67.5" customHeight="1">
      <c r="B4" s="331"/>
      <c r="C4" s="334"/>
      <c r="D4" s="337"/>
      <c r="E4" s="340"/>
      <c r="F4" s="343"/>
      <c r="G4" s="346"/>
      <c r="H4" s="316"/>
      <c r="I4" s="316"/>
      <c r="J4" s="316"/>
      <c r="K4" s="316"/>
      <c r="L4" s="322"/>
      <c r="M4" s="278" t="s">
        <v>38</v>
      </c>
      <c r="N4" s="278" t="s">
        <v>39</v>
      </c>
    </row>
    <row r="5" spans="2:14" s="60" customFormat="1" ht="18" customHeight="1">
      <c r="B5" s="51">
        <v>1</v>
      </c>
      <c r="C5" s="52">
        <v>2</v>
      </c>
      <c r="D5" s="53">
        <v>3</v>
      </c>
      <c r="E5" s="54">
        <v>4</v>
      </c>
      <c r="F5" s="55">
        <v>5</v>
      </c>
      <c r="G5" s="56">
        <v>6</v>
      </c>
      <c r="H5" s="57">
        <v>7</v>
      </c>
      <c r="I5" s="57">
        <v>8</v>
      </c>
      <c r="J5" s="57">
        <v>9</v>
      </c>
      <c r="K5" s="58">
        <v>10</v>
      </c>
      <c r="L5" s="59">
        <v>11</v>
      </c>
      <c r="M5" s="52">
        <v>12</v>
      </c>
      <c r="N5" s="52">
        <v>13</v>
      </c>
    </row>
    <row r="6" spans="2:14" s="60" customFormat="1" ht="18" customHeight="1">
      <c r="B6" s="52"/>
      <c r="C6" s="52"/>
      <c r="D6" s="52"/>
      <c r="E6" s="54"/>
      <c r="F6" s="52"/>
      <c r="G6" s="52"/>
      <c r="H6" s="52"/>
      <c r="I6" s="52"/>
      <c r="J6" s="52"/>
      <c r="K6" s="52"/>
      <c r="L6" s="61"/>
      <c r="M6" s="52"/>
      <c r="N6" s="62"/>
    </row>
    <row r="7" spans="2:15" s="64" customFormat="1" ht="13.5">
      <c r="B7" s="31"/>
      <c r="C7" s="41" t="s">
        <v>23</v>
      </c>
      <c r="D7" s="41" t="s">
        <v>23</v>
      </c>
      <c r="E7" s="43" t="s">
        <v>149</v>
      </c>
      <c r="F7" s="31" t="s">
        <v>23</v>
      </c>
      <c r="G7" s="31"/>
      <c r="H7" s="31"/>
      <c r="I7" s="31"/>
      <c r="J7" s="31"/>
      <c r="K7" s="31"/>
      <c r="L7" s="31"/>
      <c r="M7" s="31"/>
      <c r="N7" s="44"/>
      <c r="O7" s="63"/>
    </row>
    <row r="8" spans="2:15" s="65" customFormat="1" ht="13.5">
      <c r="B8" s="31"/>
      <c r="C8" s="41"/>
      <c r="D8" s="41"/>
      <c r="E8" s="45" t="s">
        <v>42</v>
      </c>
      <c r="F8" s="31"/>
      <c r="G8" s="31"/>
      <c r="H8" s="31"/>
      <c r="I8" s="31"/>
      <c r="J8" s="31"/>
      <c r="K8" s="31"/>
      <c r="L8" s="31"/>
      <c r="M8" s="31"/>
      <c r="N8" s="44"/>
      <c r="O8" s="63"/>
    </row>
    <row r="9" spans="2:17" s="68" customFormat="1" ht="22.5" customHeight="1">
      <c r="B9" s="30">
        <f>'330'!A114</f>
        <v>1</v>
      </c>
      <c r="C9" s="36">
        <f>'330'!B114</f>
        <v>0</v>
      </c>
      <c r="D9" s="36" t="str">
        <f>'330'!C114</f>
        <v>3</v>
      </c>
      <c r="E9" s="66" t="str">
        <f>'330'!D114</f>
        <v>Стоманобетон</v>
      </c>
      <c r="F9" s="32">
        <f>'330'!E114</f>
        <v>9</v>
      </c>
      <c r="G9" s="37">
        <f>'330'!F114/2</f>
        <v>45</v>
      </c>
      <c r="H9" s="37">
        <f>'330'!G114*15/2</f>
        <v>22.5</v>
      </c>
      <c r="I9" s="37">
        <f>'330'!H114*15/2</f>
        <v>0</v>
      </c>
      <c r="J9" s="37">
        <f>'330'!I114*15/2</f>
        <v>0</v>
      </c>
      <c r="K9" s="37">
        <f>'330'!J114*15/2</f>
        <v>22.5</v>
      </c>
      <c r="L9" s="32" t="str">
        <f>IF('330'!K114="то","и",'330'!K114)</f>
        <v>и</v>
      </c>
      <c r="M9" s="32" t="str">
        <f>'330'!L114</f>
        <v>кр</v>
      </c>
      <c r="N9" s="37">
        <f>'330'!M114</f>
        <v>2</v>
      </c>
      <c r="O9" s="67"/>
      <c r="Q9" s="69"/>
    </row>
    <row r="10" spans="2:17" s="68" customFormat="1" ht="22.5" customHeight="1">
      <c r="B10" s="30">
        <f>'330'!A115</f>
        <v>2</v>
      </c>
      <c r="C10" s="36">
        <f>'330'!B115</f>
        <v>0</v>
      </c>
      <c r="D10" s="36">
        <f>'330'!C115</f>
        <v>3</v>
      </c>
      <c r="E10" s="66" t="str">
        <f>'330'!D115</f>
        <v>Земна механика и фундиране</v>
      </c>
      <c r="F10" s="32">
        <f>'330'!E115</f>
        <v>9</v>
      </c>
      <c r="G10" s="37">
        <f>'330'!F115/2</f>
        <v>45</v>
      </c>
      <c r="H10" s="37">
        <f>'330'!G115*15/2</f>
        <v>22.5</v>
      </c>
      <c r="I10" s="37">
        <f>'330'!H115*15/2</f>
        <v>0</v>
      </c>
      <c r="J10" s="37">
        <f>'330'!I115*15/2</f>
        <v>0</v>
      </c>
      <c r="K10" s="37">
        <f>'330'!J115*15/2</f>
        <v>22.5</v>
      </c>
      <c r="L10" s="32" t="str">
        <f>IF('330'!K115="то","и",'330'!K115)</f>
        <v>и</v>
      </c>
      <c r="M10" s="32" t="str">
        <f>'330'!L115</f>
        <v>кп</v>
      </c>
      <c r="N10" s="37">
        <f>'330'!M115</f>
        <v>3</v>
      </c>
      <c r="O10" s="67"/>
      <c r="Q10" s="69"/>
    </row>
    <row r="11" spans="2:17" s="68" customFormat="1" ht="22.5" customHeight="1">
      <c r="B11" s="30">
        <f>'330'!A116</f>
        <v>3</v>
      </c>
      <c r="C11" s="36">
        <f>'330'!B116</f>
        <v>0</v>
      </c>
      <c r="D11" s="36">
        <f>'330'!C116</f>
        <v>3</v>
      </c>
      <c r="E11" s="66" t="str">
        <f>'330'!D116</f>
        <v>Технология на строителството</v>
      </c>
      <c r="F11" s="32">
        <f>'330'!E116</f>
        <v>6</v>
      </c>
      <c r="G11" s="37">
        <f>'330'!F116/2</f>
        <v>37.5</v>
      </c>
      <c r="H11" s="37">
        <f>'330'!G116*15/2</f>
        <v>22.5</v>
      </c>
      <c r="I11" s="37">
        <f>'330'!H116*15/2</f>
        <v>0</v>
      </c>
      <c r="J11" s="37">
        <f>'330'!I116*15/2</f>
        <v>0</v>
      </c>
      <c r="K11" s="37">
        <f>'330'!J116*15/2</f>
        <v>15</v>
      </c>
      <c r="L11" s="32" t="str">
        <f>IF('330'!K116="то","и",'330'!K116)</f>
        <v>и</v>
      </c>
      <c r="M11" s="32" t="str">
        <f>'330'!L116</f>
        <v>р</v>
      </c>
      <c r="N11" s="37">
        <f>'330'!M116</f>
        <v>0.5</v>
      </c>
      <c r="O11" s="67"/>
      <c r="Q11" s="69"/>
    </row>
    <row r="12" spans="2:17" s="68" customFormat="1" ht="22.5" customHeight="1">
      <c r="B12" s="30">
        <f>'330'!A117</f>
        <v>4</v>
      </c>
      <c r="C12" s="36">
        <f>'330'!B117</f>
        <v>0</v>
      </c>
      <c r="D12" s="36">
        <f>'330'!C117</f>
        <v>9</v>
      </c>
      <c r="E12" s="66" t="str">
        <f>'330'!D117</f>
        <v>Сградни инсталации и съоръжения</v>
      </c>
      <c r="F12" s="32">
        <f>'330'!E117</f>
        <v>3</v>
      </c>
      <c r="G12" s="37">
        <f>'330'!F117/2</f>
        <v>15</v>
      </c>
      <c r="H12" s="37">
        <f>'330'!G117*15/2</f>
        <v>7.5</v>
      </c>
      <c r="I12" s="37">
        <f>'330'!H117*15/2</f>
        <v>0</v>
      </c>
      <c r="J12" s="37">
        <f>'330'!I117*15/2</f>
        <v>0</v>
      </c>
      <c r="K12" s="37">
        <f>'330'!J117*15/2</f>
        <v>7.5</v>
      </c>
      <c r="L12" s="32" t="str">
        <f>IF('330'!K117="то","и",'330'!K117)</f>
        <v>и</v>
      </c>
      <c r="M12" s="32" t="str">
        <f>'330'!L117</f>
        <v>р</v>
      </c>
      <c r="N12" s="37">
        <f>'330'!M117</f>
        <v>0.5</v>
      </c>
      <c r="O12" s="67"/>
      <c r="Q12" s="69"/>
    </row>
    <row r="13" spans="2:17" s="68" customFormat="1" ht="22.5" customHeight="1">
      <c r="B13" s="30">
        <v>5</v>
      </c>
      <c r="C13" s="36">
        <f>'330'!B118</f>
        <v>0</v>
      </c>
      <c r="D13" s="36" t="str">
        <f>'330'!C118</f>
        <v>21</v>
      </c>
      <c r="E13" s="66" t="str">
        <f>'330'!D118</f>
        <v>Строителни машини</v>
      </c>
      <c r="F13" s="32">
        <f>'330'!E118</f>
        <v>3</v>
      </c>
      <c r="G13" s="37">
        <f>'330'!F118/2</f>
        <v>22.5</v>
      </c>
      <c r="H13" s="37">
        <f>'330'!G118*15/2</f>
        <v>15</v>
      </c>
      <c r="I13" s="37">
        <f>'330'!H118*15/2</f>
        <v>0</v>
      </c>
      <c r="J13" s="37">
        <f>'330'!I118*15/2</f>
        <v>0</v>
      </c>
      <c r="K13" s="37">
        <f>'330'!J118*15/2</f>
        <v>7.5</v>
      </c>
      <c r="L13" s="32" t="str">
        <f>IF('330'!K118="то","и",'330'!K118)</f>
        <v>и</v>
      </c>
      <c r="M13" s="32">
        <f>'330'!L118</f>
        <v>0</v>
      </c>
      <c r="N13" s="37">
        <f>'330'!M118</f>
      </c>
      <c r="O13" s="67"/>
      <c r="Q13" s="69"/>
    </row>
    <row r="14" spans="2:17" s="68" customFormat="1" ht="22.5" customHeight="1">
      <c r="B14" s="30">
        <v>6</v>
      </c>
      <c r="C14" s="36">
        <f>'330'!B119</f>
        <v>0</v>
      </c>
      <c r="D14" s="36">
        <f>'330'!C119</f>
        <v>0</v>
      </c>
      <c r="E14" s="66">
        <f>'330'!D119</f>
        <v>0</v>
      </c>
      <c r="F14" s="32">
        <f>'330'!E119</f>
        <v>0</v>
      </c>
      <c r="G14" s="37">
        <f>'330'!F119/2</f>
        <v>0</v>
      </c>
      <c r="H14" s="37">
        <f>'330'!G119*15/2</f>
        <v>0</v>
      </c>
      <c r="I14" s="37">
        <f>'330'!H119*15/2</f>
        <v>0</v>
      </c>
      <c r="J14" s="37">
        <f>'330'!I119*15/2</f>
        <v>0</v>
      </c>
      <c r="K14" s="37">
        <f>'330'!J119*15/2</f>
        <v>0</v>
      </c>
      <c r="L14" s="32">
        <f>IF('330'!K119="то","и",'330'!K119)</f>
        <v>0</v>
      </c>
      <c r="M14" s="32">
        <f>'330'!L119</f>
        <v>0</v>
      </c>
      <c r="N14" s="37">
        <f>'330'!M119</f>
      </c>
      <c r="O14" s="67"/>
      <c r="Q14" s="69"/>
    </row>
    <row r="15" spans="2:17" s="68" customFormat="1" ht="22.5" customHeight="1">
      <c r="B15" s="30">
        <v>7</v>
      </c>
      <c r="C15" s="36">
        <f>'330'!B120</f>
        <v>0</v>
      </c>
      <c r="D15" s="36">
        <f>'330'!C120</f>
        <v>0</v>
      </c>
      <c r="E15" s="66">
        <f>'330'!D120</f>
        <v>0</v>
      </c>
      <c r="F15" s="32">
        <f>'330'!E120</f>
        <v>0</v>
      </c>
      <c r="G15" s="37">
        <f>'330'!F120/2</f>
        <v>0</v>
      </c>
      <c r="H15" s="37">
        <f>'330'!G120*15/2</f>
        <v>0</v>
      </c>
      <c r="I15" s="37">
        <f>'330'!H120*15/2</f>
        <v>0</v>
      </c>
      <c r="J15" s="37">
        <f>'330'!I120*15/2</f>
        <v>0</v>
      </c>
      <c r="K15" s="37">
        <f>'330'!J120*15/2</f>
        <v>0</v>
      </c>
      <c r="L15" s="32">
        <f>IF('330'!K120="то","и",'330'!K120)</f>
        <v>0</v>
      </c>
      <c r="M15" s="32">
        <f>'330'!L120</f>
        <v>0</v>
      </c>
      <c r="N15" s="37">
        <f>'330'!M120</f>
      </c>
      <c r="O15" s="67"/>
      <c r="Q15" s="69"/>
    </row>
    <row r="16" spans="2:17" s="68" customFormat="1" ht="22.5" customHeight="1">
      <c r="B16" s="30">
        <v>8</v>
      </c>
      <c r="C16" s="36">
        <f>'330'!B121</f>
        <v>0</v>
      </c>
      <c r="D16" s="36">
        <f>'330'!C121</f>
        <v>0</v>
      </c>
      <c r="E16" s="66">
        <f>'330'!D121</f>
        <v>0</v>
      </c>
      <c r="F16" s="32">
        <f>'330'!E121</f>
        <v>0</v>
      </c>
      <c r="G16" s="37">
        <f>'330'!F121/2</f>
        <v>0</v>
      </c>
      <c r="H16" s="37">
        <f>'330'!G121*15/2</f>
        <v>0</v>
      </c>
      <c r="I16" s="37">
        <f>'330'!H121*15/2</f>
        <v>0</v>
      </c>
      <c r="J16" s="37">
        <f>'330'!I121*15/2</f>
        <v>0</v>
      </c>
      <c r="K16" s="37">
        <f>'330'!J121*15/2</f>
        <v>0</v>
      </c>
      <c r="L16" s="32">
        <f>IF('330'!K121="то","и",'330'!K121)</f>
        <v>0</v>
      </c>
      <c r="M16" s="32">
        <f>'330'!L121</f>
        <v>0</v>
      </c>
      <c r="N16" s="37">
        <f>'330'!M121</f>
      </c>
      <c r="O16" s="67"/>
      <c r="Q16" s="69"/>
    </row>
    <row r="17" spans="2:17" s="68" customFormat="1" ht="22.5" customHeight="1">
      <c r="B17" s="97"/>
      <c r="C17" s="98"/>
      <c r="D17" s="98"/>
      <c r="E17" s="348" t="s">
        <v>48</v>
      </c>
      <c r="F17" s="349"/>
      <c r="G17" s="349"/>
      <c r="H17" s="349"/>
      <c r="I17" s="349"/>
      <c r="J17" s="349"/>
      <c r="K17" s="349"/>
      <c r="L17" s="349"/>
      <c r="M17" s="349"/>
      <c r="N17" s="349"/>
      <c r="O17" s="67"/>
      <c r="Q17" s="69"/>
    </row>
    <row r="18" spans="2:17" s="68" customFormat="1" ht="22.5" customHeight="1">
      <c r="B18" s="36" t="str">
        <f>'330'!A123</f>
        <v>1.1</v>
      </c>
      <c r="C18" s="36">
        <f>'330'!B123</f>
        <v>0</v>
      </c>
      <c r="D18" s="36">
        <f>'330'!C123</f>
        <v>0</v>
      </c>
      <c r="E18" s="188">
        <f>'330'!D123</f>
        <v>0</v>
      </c>
      <c r="F18" s="36">
        <f>'330'!E123</f>
        <v>0</v>
      </c>
      <c r="G18" s="37">
        <f>'330'!F123/2</f>
        <v>0</v>
      </c>
      <c r="H18" s="37">
        <f>'330'!G123*15/2</f>
        <v>0</v>
      </c>
      <c r="I18" s="37">
        <f>'330'!H123*15/2</f>
        <v>0</v>
      </c>
      <c r="J18" s="37">
        <f>'330'!I123*15/2</f>
        <v>0</v>
      </c>
      <c r="K18" s="37">
        <f>'330'!J123*15/2</f>
        <v>0</v>
      </c>
      <c r="L18" s="32">
        <f>IF('330'!K123="то","и",'330'!K123)</f>
        <v>0</v>
      </c>
      <c r="M18" s="36">
        <f>'330'!L123</f>
        <v>0</v>
      </c>
      <c r="N18" s="35">
        <f>'330'!M123</f>
      </c>
      <c r="O18" s="67"/>
      <c r="Q18" s="69"/>
    </row>
    <row r="19" spans="2:17" s="68" customFormat="1" ht="22.5" customHeight="1">
      <c r="B19" s="36" t="str">
        <f>'330'!A124</f>
        <v>1.2</v>
      </c>
      <c r="C19" s="36">
        <f>'330'!B124</f>
        <v>0</v>
      </c>
      <c r="D19" s="36">
        <f>'330'!C124</f>
        <v>0</v>
      </c>
      <c r="E19" s="188">
        <f>'330'!D124</f>
        <v>0</v>
      </c>
      <c r="F19" s="36">
        <f>'330'!E124</f>
        <v>0</v>
      </c>
      <c r="G19" s="37">
        <f>'330'!F124/2</f>
        <v>0</v>
      </c>
      <c r="H19" s="37">
        <f>'330'!G124*15/2</f>
        <v>0</v>
      </c>
      <c r="I19" s="37">
        <f>'330'!H124*15/2</f>
        <v>0</v>
      </c>
      <c r="J19" s="37">
        <f>'330'!I124*15/2</f>
        <v>0</v>
      </c>
      <c r="K19" s="37">
        <f>'330'!J124*15/2</f>
        <v>0</v>
      </c>
      <c r="L19" s="32">
        <f>IF('330'!K124="то","и",'330'!K124)</f>
        <v>0</v>
      </c>
      <c r="M19" s="36">
        <f>'330'!L124</f>
        <v>0</v>
      </c>
      <c r="N19" s="35">
        <f>'330'!M124</f>
      </c>
      <c r="O19" s="67"/>
      <c r="Q19" s="69"/>
    </row>
    <row r="20" spans="2:17" s="68" customFormat="1" ht="22.5" customHeight="1">
      <c r="B20" s="36" t="str">
        <f>'330'!A125</f>
        <v>1.3</v>
      </c>
      <c r="C20" s="36">
        <f>'330'!B125</f>
        <v>0</v>
      </c>
      <c r="D20" s="36">
        <f>'330'!C125</f>
        <v>0</v>
      </c>
      <c r="E20" s="188">
        <f>'330'!D125</f>
        <v>0</v>
      </c>
      <c r="F20" s="36">
        <f>'330'!E125</f>
        <v>0</v>
      </c>
      <c r="G20" s="37">
        <f>'330'!F125/2</f>
        <v>0</v>
      </c>
      <c r="H20" s="37">
        <f>'330'!G125*15/2</f>
        <v>0</v>
      </c>
      <c r="I20" s="37">
        <f>'330'!H125*15/2</f>
        <v>0</v>
      </c>
      <c r="J20" s="37">
        <f>'330'!I125*15/2</f>
        <v>0</v>
      </c>
      <c r="K20" s="37">
        <f>'330'!J125*15/2</f>
        <v>0</v>
      </c>
      <c r="L20" s="32">
        <f>IF('330'!K125="то","и",'330'!K125)</f>
        <v>0</v>
      </c>
      <c r="M20" s="28">
        <f>'330'!L125</f>
        <v>0</v>
      </c>
      <c r="N20" s="35">
        <f>'330'!M125</f>
      </c>
      <c r="O20" s="67"/>
      <c r="Q20" s="70"/>
    </row>
    <row r="21" spans="2:17" s="68" customFormat="1" ht="22.5" customHeight="1">
      <c r="B21" s="36" t="s">
        <v>52</v>
      </c>
      <c r="C21" s="36">
        <f>'330'!B126</f>
        <v>0</v>
      </c>
      <c r="D21" s="36">
        <f>'330'!C126</f>
        <v>0</v>
      </c>
      <c r="E21" s="66">
        <f>'330'!D126</f>
        <v>0</v>
      </c>
      <c r="F21" s="32">
        <f>'330'!E126</f>
        <v>0</v>
      </c>
      <c r="G21" s="37">
        <f>'330'!F126/2</f>
        <v>0</v>
      </c>
      <c r="H21" s="37">
        <f>'330'!G126*15/2</f>
        <v>0</v>
      </c>
      <c r="I21" s="37">
        <f>'330'!H126*15/2</f>
        <v>0</v>
      </c>
      <c r="J21" s="37">
        <f>'330'!I126*15/2</f>
        <v>0</v>
      </c>
      <c r="K21" s="37">
        <f>'330'!J126*15/2</f>
        <v>0</v>
      </c>
      <c r="L21" s="32">
        <f>IF('330'!K126="то","и",'330'!K126)</f>
        <v>0</v>
      </c>
      <c r="M21" s="32">
        <f>'330'!L126</f>
        <v>0</v>
      </c>
      <c r="N21" s="37">
        <f>'330'!M126</f>
      </c>
      <c r="O21" s="67"/>
      <c r="Q21" s="70"/>
    </row>
    <row r="22" spans="2:17" s="68" customFormat="1" ht="23.25" customHeight="1">
      <c r="B22" s="36" t="s">
        <v>115</v>
      </c>
      <c r="C22" s="36">
        <f>'330'!B127</f>
        <v>0</v>
      </c>
      <c r="D22" s="36">
        <f>'330'!C127</f>
        <v>0</v>
      </c>
      <c r="E22" s="66">
        <f>'330'!D127</f>
        <v>0</v>
      </c>
      <c r="F22" s="32">
        <f>'330'!E127</f>
        <v>0</v>
      </c>
      <c r="G22" s="37">
        <f>'330'!F127/2</f>
        <v>0</v>
      </c>
      <c r="H22" s="37">
        <f>'330'!G127*15/2</f>
        <v>0</v>
      </c>
      <c r="I22" s="37">
        <f>'330'!H127*15/2</f>
        <v>0</v>
      </c>
      <c r="J22" s="37">
        <f>'330'!I127*15/2</f>
        <v>0</v>
      </c>
      <c r="K22" s="37">
        <f>'330'!J127*15/2</f>
        <v>0</v>
      </c>
      <c r="L22" s="32">
        <f>IF('330'!K127="то","и",'330'!K127)</f>
        <v>0</v>
      </c>
      <c r="M22" s="32">
        <f>'330'!L127</f>
        <v>0</v>
      </c>
      <c r="N22" s="37">
        <f>'330'!M127</f>
      </c>
      <c r="O22" s="67"/>
      <c r="Q22" s="70"/>
    </row>
    <row r="23" spans="2:17" s="68" customFormat="1" ht="22.5" customHeight="1">
      <c r="B23" s="97"/>
      <c r="C23" s="98"/>
      <c r="D23" s="98"/>
      <c r="E23" s="348" t="s">
        <v>48</v>
      </c>
      <c r="F23" s="349"/>
      <c r="G23" s="349"/>
      <c r="H23" s="349"/>
      <c r="I23" s="349"/>
      <c r="J23" s="349"/>
      <c r="K23" s="349"/>
      <c r="L23" s="349"/>
      <c r="M23" s="349"/>
      <c r="N23" s="349"/>
      <c r="O23" s="67"/>
      <c r="Q23" s="69"/>
    </row>
    <row r="24" spans="2:17" s="68" customFormat="1" ht="22.5" customHeight="1">
      <c r="B24" s="36" t="str">
        <f>'330'!A51</f>
        <v>2.1</v>
      </c>
      <c r="C24" s="36">
        <f>'330'!B129</f>
        <v>0</v>
      </c>
      <c r="D24" s="36">
        <f>'330'!C129</f>
        <v>0</v>
      </c>
      <c r="E24" s="188">
        <f>'330'!D129</f>
        <v>0</v>
      </c>
      <c r="F24" s="36">
        <f>'330'!E129</f>
        <v>0</v>
      </c>
      <c r="G24" s="37">
        <f>'330'!F129/2</f>
        <v>0</v>
      </c>
      <c r="H24" s="37">
        <f>'330'!G129*15/2</f>
        <v>0</v>
      </c>
      <c r="I24" s="37">
        <f>'330'!H129*15/2</f>
        <v>0</v>
      </c>
      <c r="J24" s="37">
        <f>'330'!I129*15/2</f>
        <v>0</v>
      </c>
      <c r="K24" s="37">
        <f>'330'!J129*15/2</f>
        <v>0</v>
      </c>
      <c r="L24" s="32">
        <f>IF('330'!K129="то","и",'330'!K129)</f>
        <v>0</v>
      </c>
      <c r="M24" s="36">
        <f>'330'!L129</f>
        <v>0</v>
      </c>
      <c r="N24" s="35">
        <f>'330'!M129</f>
      </c>
      <c r="O24" s="67"/>
      <c r="Q24" s="70"/>
    </row>
    <row r="25" spans="2:17" s="68" customFormat="1" ht="22.5" customHeight="1">
      <c r="B25" s="36" t="str">
        <f>'330'!A52</f>
        <v>2.2</v>
      </c>
      <c r="C25" s="36">
        <f>'330'!B130</f>
        <v>0</v>
      </c>
      <c r="D25" s="36">
        <f>'330'!C130</f>
        <v>0</v>
      </c>
      <c r="E25" s="188">
        <f>'330'!D130</f>
        <v>0</v>
      </c>
      <c r="F25" s="28">
        <f>'330'!E130</f>
        <v>0</v>
      </c>
      <c r="G25" s="37">
        <f>'330'!F130/2</f>
        <v>0</v>
      </c>
      <c r="H25" s="37">
        <f>'330'!G130*15/2</f>
        <v>0</v>
      </c>
      <c r="I25" s="37">
        <f>'330'!H130*15/2</f>
        <v>0</v>
      </c>
      <c r="J25" s="37">
        <f>'330'!I130*15/2</f>
        <v>0</v>
      </c>
      <c r="K25" s="37">
        <f>'330'!J130*15/2</f>
        <v>0</v>
      </c>
      <c r="L25" s="32">
        <f>IF('330'!K130="то","и",'330'!K130)</f>
        <v>0</v>
      </c>
      <c r="M25" s="47">
        <f>'330'!L130</f>
        <v>0</v>
      </c>
      <c r="N25" s="35">
        <f>'330'!M130</f>
      </c>
      <c r="O25" s="67"/>
      <c r="Q25" s="70"/>
    </row>
    <row r="26" spans="2:17" s="68" customFormat="1" ht="22.5" customHeight="1">
      <c r="B26" s="36" t="str">
        <f>'330'!A53</f>
        <v>2.3</v>
      </c>
      <c r="C26" s="36">
        <f>'330'!B131</f>
        <v>0</v>
      </c>
      <c r="D26" s="36">
        <f>'330'!C131</f>
        <v>0</v>
      </c>
      <c r="E26" s="227">
        <f>'330'!D131</f>
        <v>0</v>
      </c>
      <c r="F26" s="28">
        <f>'330'!E131</f>
        <v>0</v>
      </c>
      <c r="G26" s="37">
        <f>'330'!F131/2</f>
        <v>0</v>
      </c>
      <c r="H26" s="37">
        <f>'330'!G131*15/2</f>
        <v>0</v>
      </c>
      <c r="I26" s="37">
        <f>'330'!H131*15/2</f>
        <v>0</v>
      </c>
      <c r="J26" s="37">
        <f>'330'!I131*15/2</f>
        <v>0</v>
      </c>
      <c r="K26" s="37">
        <f>'330'!J131*15/2</f>
        <v>0</v>
      </c>
      <c r="L26" s="32">
        <f>IF('330'!K131="то","и",'330'!K131)</f>
        <v>0</v>
      </c>
      <c r="M26" s="36">
        <f>'330'!L131</f>
        <v>0</v>
      </c>
      <c r="N26" s="35">
        <f>'330'!M131</f>
      </c>
      <c r="O26" s="67"/>
      <c r="Q26" s="70"/>
    </row>
    <row r="27" spans="2:17" s="68" customFormat="1" ht="22.5" customHeight="1">
      <c r="B27" s="209" t="s">
        <v>96</v>
      </c>
      <c r="C27" s="36">
        <f>'330'!B132</f>
        <v>0</v>
      </c>
      <c r="D27" s="36">
        <f>'330'!C132</f>
        <v>0</v>
      </c>
      <c r="E27" s="66">
        <f>'330'!D132</f>
        <v>0</v>
      </c>
      <c r="F27" s="32">
        <f>'330'!E132</f>
        <v>0</v>
      </c>
      <c r="G27" s="37">
        <f>'330'!F132/2</f>
        <v>0</v>
      </c>
      <c r="H27" s="37">
        <f>'330'!G132*15/2</f>
        <v>0</v>
      </c>
      <c r="I27" s="37">
        <f>'330'!H132*15/2</f>
        <v>0</v>
      </c>
      <c r="J27" s="37">
        <f>'330'!I132*15/2</f>
        <v>0</v>
      </c>
      <c r="K27" s="37">
        <f>'330'!J132*15/2</f>
        <v>0</v>
      </c>
      <c r="L27" s="32">
        <f>IF('330'!K132="то","и",'330'!K132)</f>
        <v>0</v>
      </c>
      <c r="M27" s="32">
        <f>'330'!L132</f>
        <v>0</v>
      </c>
      <c r="N27" s="37">
        <f>'330'!M132</f>
      </c>
      <c r="O27" s="67"/>
      <c r="Q27" s="70"/>
    </row>
    <row r="28" spans="2:17" s="68" customFormat="1" ht="22.5" customHeight="1" thickBot="1">
      <c r="B28" s="209" t="s">
        <v>116</v>
      </c>
      <c r="C28" s="36">
        <f>'330'!B133</f>
        <v>0</v>
      </c>
      <c r="D28" s="36">
        <f>'330'!C133</f>
        <v>0</v>
      </c>
      <c r="E28" s="66">
        <f>'330'!D133</f>
        <v>0</v>
      </c>
      <c r="F28" s="32">
        <f>'330'!E133</f>
        <v>0</v>
      </c>
      <c r="G28" s="37">
        <f>'330'!F133/2</f>
        <v>0</v>
      </c>
      <c r="H28" s="37">
        <f>'330'!G133*15/2</f>
        <v>0</v>
      </c>
      <c r="I28" s="37">
        <f>'330'!H133*15/2</f>
        <v>0</v>
      </c>
      <c r="J28" s="37">
        <f>'330'!I133*15/2</f>
        <v>0</v>
      </c>
      <c r="K28" s="37">
        <f>'330'!J133*15/2</f>
        <v>0</v>
      </c>
      <c r="L28" s="32">
        <f>IF('330'!K133="то","и",'330'!K133)</f>
        <v>0</v>
      </c>
      <c r="M28" s="32">
        <f>'330'!L133</f>
        <v>0</v>
      </c>
      <c r="N28" s="37">
        <f>'330'!M133</f>
      </c>
      <c r="O28" s="67"/>
      <c r="Q28" s="70"/>
    </row>
    <row r="29" spans="2:15" s="68" customFormat="1" ht="54.75" customHeight="1" thickBot="1">
      <c r="B29" s="355" t="s">
        <v>63</v>
      </c>
      <c r="C29" s="356"/>
      <c r="D29" s="356"/>
      <c r="E29" s="356"/>
      <c r="F29" s="218">
        <f>'330'!E134</f>
        <v>30</v>
      </c>
      <c r="G29" s="223">
        <f>'330'!F134/2</f>
        <v>165</v>
      </c>
      <c r="H29" s="223">
        <f>'330'!G134*15/2</f>
        <v>90</v>
      </c>
      <c r="I29" s="223">
        <f>'330'!H134*15/2</f>
        <v>0</v>
      </c>
      <c r="J29" s="223">
        <f>'330'!I134*15/2</f>
        <v>0</v>
      </c>
      <c r="K29" s="223">
        <f>'330'!J134*15/2</f>
        <v>75</v>
      </c>
      <c r="L29" s="222" t="s">
        <v>150</v>
      </c>
      <c r="M29" s="218" t="str">
        <f>'330'!L134</f>
        <v>1кп 1кр 2р</v>
      </c>
      <c r="N29" s="223">
        <f>'330'!M134</f>
        <v>6</v>
      </c>
      <c r="O29" s="67"/>
    </row>
    <row r="30" spans="2:15" s="68" customFormat="1" ht="14.25" customHeight="1">
      <c r="B30" s="187"/>
      <c r="C30" s="187"/>
      <c r="D30" s="187"/>
      <c r="E30" s="187"/>
      <c r="F30" s="163"/>
      <c r="G30" s="163"/>
      <c r="H30" s="163"/>
      <c r="I30" s="163"/>
      <c r="J30" s="163"/>
      <c r="K30" s="163"/>
      <c r="L30" s="190"/>
      <c r="M30" s="190"/>
      <c r="N30" s="191"/>
      <c r="O30" s="67"/>
    </row>
    <row r="31" ht="15" customHeight="1"/>
    <row r="33" spans="7:14" ht="15">
      <c r="G33" s="233" t="s">
        <v>81</v>
      </c>
      <c r="H33" s="233"/>
      <c r="L33" s="233"/>
      <c r="M33" s="105"/>
      <c r="N33" s="105"/>
    </row>
    <row r="34" spans="8:14" ht="13.5">
      <c r="H34" s="279" t="s">
        <v>106</v>
      </c>
      <c r="I34" s="277"/>
      <c r="J34" s="277"/>
      <c r="K34" s="277"/>
      <c r="L34" s="277"/>
      <c r="M34" s="277"/>
      <c r="N34" s="277"/>
    </row>
  </sheetData>
  <sheetProtection/>
  <mergeCells count="17">
    <mergeCell ref="E17:N17"/>
    <mergeCell ref="E23:N23"/>
    <mergeCell ref="B29:E29"/>
    <mergeCell ref="H3:H4"/>
    <mergeCell ref="I3:I4"/>
    <mergeCell ref="J3:J4"/>
    <mergeCell ref="K3:K4"/>
    <mergeCell ref="B1:N1"/>
    <mergeCell ref="B2:B4"/>
    <mergeCell ref="C2:C4"/>
    <mergeCell ref="D2:D4"/>
    <mergeCell ref="E2:E4"/>
    <mergeCell ref="F2:F4"/>
    <mergeCell ref="G2:G4"/>
    <mergeCell ref="H2:K2"/>
    <mergeCell ref="L2:L4"/>
    <mergeCell ref="M2:N3"/>
  </mergeCells>
  <printOptions horizontalCentered="1"/>
  <pageMargins left="0.17" right="0.16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Q34"/>
  <sheetViews>
    <sheetView zoomScalePageLayoutView="0" workbookViewId="0" topLeftCell="A1">
      <selection activeCell="G33" sqref="G33:N34"/>
    </sheetView>
  </sheetViews>
  <sheetFormatPr defaultColWidth="9.00390625" defaultRowHeight="13.5"/>
  <cols>
    <col min="1" max="1" width="9.00390625" style="74" customWidth="1"/>
    <col min="2" max="2" width="3.25390625" style="64" customWidth="1"/>
    <col min="3" max="3" width="5.625" style="64" customWidth="1"/>
    <col min="4" max="4" width="4.125" style="64" customWidth="1"/>
    <col min="5" max="5" width="28.50390625" style="64" customWidth="1"/>
    <col min="6" max="6" width="3.625" style="64" customWidth="1"/>
    <col min="7" max="7" width="4.875" style="64" customWidth="1"/>
    <col min="8" max="8" width="4.125" style="64" customWidth="1"/>
    <col min="9" max="9" width="3.75390625" style="64" customWidth="1"/>
    <col min="10" max="10" width="3.875" style="64" customWidth="1"/>
    <col min="11" max="11" width="4.125" style="64" customWidth="1"/>
    <col min="12" max="12" width="3.375" style="64" customWidth="1"/>
    <col min="13" max="13" width="3.50390625" style="64" customWidth="1"/>
    <col min="14" max="14" width="4.125" style="64" customWidth="1"/>
    <col min="15" max="17" width="4.625" style="74" customWidth="1"/>
    <col min="18" max="16384" width="9.00390625" style="74" customWidth="1"/>
  </cols>
  <sheetData>
    <row r="1" spans="2:14" s="49" customFormat="1" ht="31.5" customHeight="1">
      <c r="B1" s="328" t="s">
        <v>137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2:14" s="50" customFormat="1" ht="31.5" customHeight="1">
      <c r="B2" s="329" t="s">
        <v>0</v>
      </c>
      <c r="C2" s="332" t="s">
        <v>24</v>
      </c>
      <c r="D2" s="335" t="s">
        <v>1</v>
      </c>
      <c r="E2" s="338" t="s">
        <v>2</v>
      </c>
      <c r="F2" s="341" t="s">
        <v>25</v>
      </c>
      <c r="G2" s="344" t="s">
        <v>3</v>
      </c>
      <c r="H2" s="313" t="s">
        <v>72</v>
      </c>
      <c r="I2" s="314"/>
      <c r="J2" s="314"/>
      <c r="K2" s="315"/>
      <c r="L2" s="320" t="s">
        <v>26</v>
      </c>
      <c r="M2" s="445" t="s">
        <v>27</v>
      </c>
      <c r="N2" s="445"/>
    </row>
    <row r="3" spans="2:14" s="50" customFormat="1" ht="47.25" customHeight="1">
      <c r="B3" s="330"/>
      <c r="C3" s="333"/>
      <c r="D3" s="336"/>
      <c r="E3" s="339"/>
      <c r="F3" s="342"/>
      <c r="G3" s="345"/>
      <c r="H3" s="316" t="s">
        <v>4</v>
      </c>
      <c r="I3" s="316" t="s">
        <v>5</v>
      </c>
      <c r="J3" s="316" t="s">
        <v>18</v>
      </c>
      <c r="K3" s="316" t="s">
        <v>19</v>
      </c>
      <c r="L3" s="321"/>
      <c r="M3" s="445"/>
      <c r="N3" s="445"/>
    </row>
    <row r="4" spans="2:14" s="50" customFormat="1" ht="67.5" customHeight="1">
      <c r="B4" s="331"/>
      <c r="C4" s="334"/>
      <c r="D4" s="337"/>
      <c r="E4" s="340"/>
      <c r="F4" s="343"/>
      <c r="G4" s="346"/>
      <c r="H4" s="316"/>
      <c r="I4" s="316"/>
      <c r="J4" s="316"/>
      <c r="K4" s="316"/>
      <c r="L4" s="322"/>
      <c r="M4" s="278" t="s">
        <v>38</v>
      </c>
      <c r="N4" s="278" t="s">
        <v>39</v>
      </c>
    </row>
    <row r="5" spans="2:14" s="60" customFormat="1" ht="18" customHeight="1">
      <c r="B5" s="51">
        <v>1</v>
      </c>
      <c r="C5" s="52">
        <v>2</v>
      </c>
      <c r="D5" s="53">
        <v>3</v>
      </c>
      <c r="E5" s="54">
        <v>4</v>
      </c>
      <c r="F5" s="55">
        <v>5</v>
      </c>
      <c r="G5" s="56">
        <v>6</v>
      </c>
      <c r="H5" s="57">
        <v>7</v>
      </c>
      <c r="I5" s="57">
        <v>8</v>
      </c>
      <c r="J5" s="57">
        <v>9</v>
      </c>
      <c r="K5" s="58">
        <v>10</v>
      </c>
      <c r="L5" s="59">
        <v>11</v>
      </c>
      <c r="M5" s="52">
        <v>12</v>
      </c>
      <c r="N5" s="52">
        <v>13</v>
      </c>
    </row>
    <row r="6" spans="2:14" s="60" customFormat="1" ht="18" customHeight="1">
      <c r="B6" s="52"/>
      <c r="C6" s="52"/>
      <c r="D6" s="52"/>
      <c r="E6" s="54"/>
      <c r="F6" s="52"/>
      <c r="G6" s="52"/>
      <c r="H6" s="52"/>
      <c r="I6" s="52"/>
      <c r="J6" s="52"/>
      <c r="K6" s="52"/>
      <c r="L6" s="61"/>
      <c r="M6" s="52"/>
      <c r="N6" s="62"/>
    </row>
    <row r="7" spans="2:15" s="64" customFormat="1" ht="13.5">
      <c r="B7" s="31"/>
      <c r="C7" s="41" t="s">
        <v>23</v>
      </c>
      <c r="D7" s="41" t="s">
        <v>23</v>
      </c>
      <c r="E7" s="43" t="s">
        <v>151</v>
      </c>
      <c r="F7" s="31" t="s">
        <v>23</v>
      </c>
      <c r="G7" s="31"/>
      <c r="H7" s="31"/>
      <c r="I7" s="31"/>
      <c r="J7" s="31"/>
      <c r="K7" s="31"/>
      <c r="L7" s="31"/>
      <c r="M7" s="31"/>
      <c r="N7" s="44"/>
      <c r="O7" s="63"/>
    </row>
    <row r="8" spans="2:15" s="65" customFormat="1" ht="13.5">
      <c r="B8" s="31"/>
      <c r="C8" s="41"/>
      <c r="D8" s="41"/>
      <c r="E8" s="45" t="s">
        <v>42</v>
      </c>
      <c r="F8" s="31"/>
      <c r="G8" s="31"/>
      <c r="H8" s="31"/>
      <c r="I8" s="31"/>
      <c r="J8" s="31"/>
      <c r="K8" s="31"/>
      <c r="L8" s="31"/>
      <c r="M8" s="31"/>
      <c r="N8" s="44"/>
      <c r="O8" s="63"/>
    </row>
    <row r="9" spans="2:17" s="68" customFormat="1" ht="22.5" customHeight="1">
      <c r="B9" s="30">
        <f>'330'!A139</f>
        <v>1</v>
      </c>
      <c r="C9" s="36">
        <f>'330'!B139</f>
        <v>0</v>
      </c>
      <c r="D9" s="36">
        <f>'330'!C139</f>
        <v>37</v>
      </c>
      <c r="E9" s="66" t="str">
        <f>'330'!D139</f>
        <v>Икономика</v>
      </c>
      <c r="F9" s="32">
        <f>'330'!E139</f>
        <v>3</v>
      </c>
      <c r="G9" s="37">
        <f>'330'!F139/2</f>
        <v>22.5</v>
      </c>
      <c r="H9" s="37">
        <f>'330'!G139*15/2</f>
        <v>15</v>
      </c>
      <c r="I9" s="37">
        <f>'330'!H139*15/2</f>
        <v>7.5</v>
      </c>
      <c r="J9" s="37">
        <f>'330'!I139*15/2</f>
        <v>0</v>
      </c>
      <c r="K9" s="37">
        <f>'330'!J139*15/2</f>
        <v>0</v>
      </c>
      <c r="L9" s="32" t="str">
        <f>IF('330'!K139="то","и",'330'!K139)</f>
        <v>и</v>
      </c>
      <c r="M9" s="32">
        <f>'330'!L139</f>
      </c>
      <c r="N9" s="37">
        <f>'330'!M139</f>
      </c>
      <c r="O9" s="67"/>
      <c r="Q9" s="69"/>
    </row>
    <row r="10" spans="2:17" s="68" customFormat="1" ht="22.5" customHeight="1">
      <c r="B10" s="30">
        <f>'330'!A140</f>
        <v>2</v>
      </c>
      <c r="C10" s="36">
        <f>'330'!B140</f>
        <v>0</v>
      </c>
      <c r="D10" s="36">
        <f>'330'!C140</f>
        <v>3</v>
      </c>
      <c r="E10" s="66" t="str">
        <f>'330'!D140</f>
        <v>Метод на крайните елементи</v>
      </c>
      <c r="F10" s="32">
        <f>'330'!E140</f>
        <v>6</v>
      </c>
      <c r="G10" s="37">
        <f>'330'!F140/2</f>
        <v>30</v>
      </c>
      <c r="H10" s="37">
        <f>'330'!G140*15/2</f>
        <v>15</v>
      </c>
      <c r="I10" s="37">
        <f>'330'!H140*15/2</f>
        <v>0</v>
      </c>
      <c r="J10" s="37">
        <f>'330'!I140*15/2</f>
        <v>0</v>
      </c>
      <c r="K10" s="37">
        <f>'330'!J140*15/2</f>
        <v>15</v>
      </c>
      <c r="L10" s="32" t="str">
        <f>IF('330'!K140="то","и",'330'!K140)</f>
        <v>и</v>
      </c>
      <c r="M10" s="32" t="str">
        <f>'330'!L140</f>
        <v>кз</v>
      </c>
      <c r="N10" s="37">
        <f>'330'!M140</f>
        <v>1</v>
      </c>
      <c r="O10" s="67"/>
      <c r="Q10" s="69"/>
    </row>
    <row r="11" spans="2:17" s="68" customFormat="1" ht="22.5" customHeight="1">
      <c r="B11" s="30">
        <f>'330'!A141</f>
        <v>3</v>
      </c>
      <c r="C11" s="36">
        <f>'330'!B141</f>
        <v>0</v>
      </c>
      <c r="D11" s="36">
        <f>'330'!C141</f>
        <v>3</v>
      </c>
      <c r="E11" s="66" t="str">
        <f>'330'!D141</f>
        <v>Строителна динамика и сеизмичен анализ</v>
      </c>
      <c r="F11" s="32">
        <f>'330'!E141</f>
        <v>6</v>
      </c>
      <c r="G11" s="37">
        <f>'330'!F141/2</f>
        <v>30</v>
      </c>
      <c r="H11" s="37">
        <f>'330'!G141*15/2</f>
        <v>15</v>
      </c>
      <c r="I11" s="37">
        <f>'330'!H141*15/2</f>
        <v>0</v>
      </c>
      <c r="J11" s="37">
        <f>'330'!I141*15/2</f>
        <v>0</v>
      </c>
      <c r="K11" s="37">
        <f>'330'!J141*15/2</f>
        <v>15</v>
      </c>
      <c r="L11" s="32" t="str">
        <f>IF('330'!K141="то","и",'330'!K141)</f>
        <v>и</v>
      </c>
      <c r="M11" s="32" t="str">
        <f>'330'!L141</f>
        <v>кз</v>
      </c>
      <c r="N11" s="37">
        <f>'330'!M141</f>
        <v>1</v>
      </c>
      <c r="O11" s="67"/>
      <c r="Q11" s="69"/>
    </row>
    <row r="12" spans="2:17" s="68" customFormat="1" ht="22.5" customHeight="1">
      <c r="B12" s="30">
        <f>'330'!A142</f>
        <v>4</v>
      </c>
      <c r="C12" s="36">
        <f>'330'!B142</f>
        <v>0</v>
      </c>
      <c r="D12" s="36">
        <f>'330'!C142</f>
        <v>3</v>
      </c>
      <c r="E12" s="66" t="str">
        <f>'330'!D142</f>
        <v>Стоманобетонни конструкции</v>
      </c>
      <c r="F12" s="32">
        <f>'330'!E142</f>
        <v>8</v>
      </c>
      <c r="G12" s="37">
        <f>'330'!F142/2</f>
        <v>37.5</v>
      </c>
      <c r="H12" s="37">
        <f>'330'!G142*15/2</f>
        <v>15</v>
      </c>
      <c r="I12" s="37">
        <f>'330'!H142*15/2</f>
        <v>0</v>
      </c>
      <c r="J12" s="37">
        <f>'330'!I142*15/2</f>
        <v>0</v>
      </c>
      <c r="K12" s="37">
        <f>'330'!J142*15/2</f>
        <v>22.5</v>
      </c>
      <c r="L12" s="32" t="str">
        <f>IF('330'!K142="то","и",'330'!K142)</f>
        <v>и</v>
      </c>
      <c r="M12" s="32" t="str">
        <f>'330'!L142</f>
        <v>кп</v>
      </c>
      <c r="N12" s="37">
        <f>'330'!M142</f>
        <v>3</v>
      </c>
      <c r="O12" s="67"/>
      <c r="Q12" s="69"/>
    </row>
    <row r="13" spans="2:17" s="68" customFormat="1" ht="22.5" customHeight="1">
      <c r="B13" s="30">
        <v>5</v>
      </c>
      <c r="C13" s="36">
        <f>'330'!B143</f>
        <v>0</v>
      </c>
      <c r="D13" s="36">
        <f>'330'!C143</f>
        <v>2</v>
      </c>
      <c r="E13" s="66" t="str">
        <f>'330'!D143</f>
        <v>3D-CAD и BIM системи</v>
      </c>
      <c r="F13" s="32">
        <f>'330'!E143</f>
        <v>3</v>
      </c>
      <c r="G13" s="37">
        <f>'330'!F143/2</f>
        <v>15</v>
      </c>
      <c r="H13" s="37">
        <f>'330'!G143*15/2</f>
        <v>7.5</v>
      </c>
      <c r="I13" s="37">
        <f>'330'!H143*15/2</f>
        <v>0</v>
      </c>
      <c r="J13" s="37">
        <f>'330'!I143*15/2</f>
        <v>0</v>
      </c>
      <c r="K13" s="37">
        <f>'330'!J143*15/2</f>
        <v>7.5</v>
      </c>
      <c r="L13" s="32" t="str">
        <f>IF('330'!K143="то","и",'330'!K143)</f>
        <v>и</v>
      </c>
      <c r="M13" s="32" t="str">
        <f>'330'!L143</f>
        <v>кз</v>
      </c>
      <c r="N13" s="37">
        <f>'330'!M143</f>
        <v>1</v>
      </c>
      <c r="O13" s="67"/>
      <c r="Q13" s="69"/>
    </row>
    <row r="14" spans="2:17" s="68" customFormat="1" ht="22.5" customHeight="1">
      <c r="B14" s="30">
        <v>6</v>
      </c>
      <c r="C14" s="36">
        <f>'330'!B144</f>
        <v>0</v>
      </c>
      <c r="D14" s="36" t="str">
        <f>'330'!C144</f>
        <v>1</v>
      </c>
      <c r="E14" s="66" t="str">
        <f>'330'!D144</f>
        <v>Контрол на качеството на строителните обекти </v>
      </c>
      <c r="F14" s="32">
        <f>'330'!E144</f>
        <v>4</v>
      </c>
      <c r="G14" s="37">
        <f>'330'!F144/2</f>
        <v>22.5</v>
      </c>
      <c r="H14" s="37">
        <f>'330'!G144*15/2</f>
        <v>15</v>
      </c>
      <c r="I14" s="37">
        <f>'330'!H144*15/2</f>
        <v>0</v>
      </c>
      <c r="J14" s="37">
        <f>'330'!I144*15/2</f>
        <v>0</v>
      </c>
      <c r="K14" s="37">
        <f>'330'!J144*15/2</f>
        <v>7.5</v>
      </c>
      <c r="L14" s="32" t="str">
        <f>IF('330'!K144="то","и",'330'!K144)</f>
        <v>и</v>
      </c>
      <c r="M14" s="32">
        <f>'330'!L144</f>
        <v>0</v>
      </c>
      <c r="N14" s="37">
        <f>'330'!M144</f>
      </c>
      <c r="O14" s="67"/>
      <c r="Q14" s="69"/>
    </row>
    <row r="15" spans="2:17" s="68" customFormat="1" ht="22.5" customHeight="1">
      <c r="B15" s="30">
        <v>7</v>
      </c>
      <c r="C15" s="36">
        <f>'330'!B145</f>
        <v>0</v>
      </c>
      <c r="D15" s="36">
        <f>'330'!C145</f>
        <v>0</v>
      </c>
      <c r="E15" s="66">
        <f>'330'!D145</f>
        <v>0</v>
      </c>
      <c r="F15" s="32">
        <f>'330'!E145</f>
        <v>0</v>
      </c>
      <c r="G15" s="37">
        <f>'330'!F145/2</f>
        <v>0</v>
      </c>
      <c r="H15" s="37">
        <f>'330'!G145*15/2</f>
        <v>0</v>
      </c>
      <c r="I15" s="37">
        <f>'330'!H145*15/2</f>
        <v>0</v>
      </c>
      <c r="J15" s="37">
        <f>'330'!I145*15/2</f>
        <v>0</v>
      </c>
      <c r="K15" s="37">
        <f>'330'!J145*15/2</f>
        <v>0</v>
      </c>
      <c r="L15" s="32">
        <f>IF('330'!K145="то","и",'330'!K145)</f>
        <v>0</v>
      </c>
      <c r="M15" s="32">
        <f>'330'!L145</f>
        <v>0</v>
      </c>
      <c r="N15" s="37">
        <f>'330'!M145</f>
      </c>
      <c r="O15" s="67"/>
      <c r="Q15" s="69"/>
    </row>
    <row r="16" spans="2:17" s="68" customFormat="1" ht="22.5" customHeight="1">
      <c r="B16" s="30">
        <v>8</v>
      </c>
      <c r="C16" s="36">
        <f>'330'!B146</f>
        <v>0</v>
      </c>
      <c r="D16" s="36">
        <f>'330'!C146</f>
        <v>0</v>
      </c>
      <c r="E16" s="66">
        <f>'330'!D146</f>
        <v>0</v>
      </c>
      <c r="F16" s="32">
        <f>'330'!E146</f>
        <v>0</v>
      </c>
      <c r="G16" s="37">
        <f>'330'!F146/2</f>
        <v>0</v>
      </c>
      <c r="H16" s="37">
        <f>'330'!G146*15/2</f>
        <v>0</v>
      </c>
      <c r="I16" s="37">
        <f>'330'!H146*15/2</f>
        <v>0</v>
      </c>
      <c r="J16" s="37">
        <f>'330'!I146*15/2</f>
        <v>0</v>
      </c>
      <c r="K16" s="37">
        <f>'330'!J146*15/2</f>
        <v>0</v>
      </c>
      <c r="L16" s="32">
        <f>IF('330'!K146="то","и",'330'!K146)</f>
        <v>0</v>
      </c>
      <c r="M16" s="32">
        <f>'330'!L146</f>
        <v>0</v>
      </c>
      <c r="N16" s="37">
        <f>'330'!M146</f>
      </c>
      <c r="O16" s="67"/>
      <c r="Q16" s="69"/>
    </row>
    <row r="17" spans="2:17" s="68" customFormat="1" ht="22.5" customHeight="1">
      <c r="B17" s="97"/>
      <c r="C17" s="98"/>
      <c r="D17" s="98"/>
      <c r="E17" s="348" t="s">
        <v>48</v>
      </c>
      <c r="F17" s="349"/>
      <c r="G17" s="349"/>
      <c r="H17" s="349"/>
      <c r="I17" s="349"/>
      <c r="J17" s="349"/>
      <c r="K17" s="349"/>
      <c r="L17" s="349"/>
      <c r="M17" s="349"/>
      <c r="N17" s="349"/>
      <c r="O17" s="67"/>
      <c r="Q17" s="69"/>
    </row>
    <row r="18" spans="2:17" s="68" customFormat="1" ht="22.5" customHeight="1">
      <c r="B18" s="36" t="str">
        <f>'330'!A148</f>
        <v>1.1</v>
      </c>
      <c r="C18" s="36">
        <f>'330'!B148</f>
        <v>0</v>
      </c>
      <c r="D18" s="36">
        <f>'330'!C148</f>
        <v>0</v>
      </c>
      <c r="E18" s="188">
        <f>'330'!D148</f>
        <v>0</v>
      </c>
      <c r="F18" s="36">
        <f>'330'!E148</f>
        <v>0</v>
      </c>
      <c r="G18" s="37">
        <f>'330'!F148/2</f>
        <v>0</v>
      </c>
      <c r="H18" s="37">
        <f>'330'!G148*15/2</f>
        <v>0</v>
      </c>
      <c r="I18" s="37">
        <f>'330'!H148*15/2</f>
        <v>0</v>
      </c>
      <c r="J18" s="37">
        <f>'330'!I148*15/2</f>
        <v>0</v>
      </c>
      <c r="K18" s="37">
        <f>'330'!J148*15/2</f>
        <v>0</v>
      </c>
      <c r="L18" s="32">
        <f>IF('330'!K148="то","и",'330'!K148)</f>
        <v>0</v>
      </c>
      <c r="M18" s="36">
        <f>'330'!L148</f>
        <v>0</v>
      </c>
      <c r="N18" s="35">
        <f>'330'!M148</f>
      </c>
      <c r="O18" s="67"/>
      <c r="Q18" s="69"/>
    </row>
    <row r="19" spans="2:17" s="68" customFormat="1" ht="22.5" customHeight="1">
      <c r="B19" s="36" t="str">
        <f>'330'!A149</f>
        <v>1.2</v>
      </c>
      <c r="C19" s="36">
        <f>'330'!B149</f>
        <v>0</v>
      </c>
      <c r="D19" s="36">
        <f>'330'!C149</f>
        <v>0</v>
      </c>
      <c r="E19" s="188">
        <f>'330'!D149</f>
        <v>0</v>
      </c>
      <c r="F19" s="36">
        <f>'330'!E149</f>
        <v>0</v>
      </c>
      <c r="G19" s="37">
        <f>'330'!F149/2</f>
        <v>0</v>
      </c>
      <c r="H19" s="37">
        <f>'330'!G149*15/2</f>
        <v>0</v>
      </c>
      <c r="I19" s="37">
        <f>'330'!H149*15/2</f>
        <v>0</v>
      </c>
      <c r="J19" s="37">
        <f>'330'!I149*15/2</f>
        <v>0</v>
      </c>
      <c r="K19" s="37">
        <f>'330'!J149*15/2</f>
        <v>0</v>
      </c>
      <c r="L19" s="32">
        <f>IF('330'!K149="то","и",'330'!K149)</f>
        <v>0</v>
      </c>
      <c r="M19" s="36">
        <f>'330'!L149</f>
        <v>0</v>
      </c>
      <c r="N19" s="35">
        <f>'330'!M149</f>
      </c>
      <c r="O19" s="67"/>
      <c r="Q19" s="69"/>
    </row>
    <row r="20" spans="2:17" s="68" customFormat="1" ht="22.5" customHeight="1">
      <c r="B20" s="36" t="str">
        <f>'330'!A150</f>
        <v>1.3</v>
      </c>
      <c r="C20" s="36">
        <f>'330'!B150</f>
        <v>0</v>
      </c>
      <c r="D20" s="36">
        <f>'330'!C150</f>
        <v>0</v>
      </c>
      <c r="E20" s="188">
        <f>'330'!D150</f>
        <v>0</v>
      </c>
      <c r="F20" s="36">
        <f>'330'!E150</f>
        <v>0</v>
      </c>
      <c r="G20" s="37">
        <f>'330'!F150/2</f>
        <v>0</v>
      </c>
      <c r="H20" s="37">
        <f>'330'!G150*15/2</f>
        <v>0</v>
      </c>
      <c r="I20" s="37">
        <f>'330'!H150*15/2</f>
        <v>0</v>
      </c>
      <c r="J20" s="37">
        <f>'330'!I150*15/2</f>
        <v>0</v>
      </c>
      <c r="K20" s="37">
        <f>'330'!J150*15/2</f>
        <v>0</v>
      </c>
      <c r="L20" s="32">
        <f>IF('330'!K150="то","и",'330'!K150)</f>
        <v>0</v>
      </c>
      <c r="M20" s="28">
        <f>'330'!L150</f>
        <v>0</v>
      </c>
      <c r="N20" s="35">
        <f>'330'!M150</f>
      </c>
      <c r="O20" s="67"/>
      <c r="Q20" s="70"/>
    </row>
    <row r="21" spans="2:17" s="68" customFormat="1" ht="22.5" customHeight="1">
      <c r="B21" s="36" t="s">
        <v>52</v>
      </c>
      <c r="C21" s="36">
        <f>'330'!B151</f>
        <v>0</v>
      </c>
      <c r="D21" s="36">
        <f>'330'!C151</f>
        <v>0</v>
      </c>
      <c r="E21" s="66">
        <f>'330'!D151</f>
        <v>0</v>
      </c>
      <c r="F21" s="32">
        <f>'330'!E151</f>
        <v>0</v>
      </c>
      <c r="G21" s="37">
        <f>'330'!F151/2</f>
        <v>0</v>
      </c>
      <c r="H21" s="37">
        <f>'330'!G151*15/2</f>
        <v>0</v>
      </c>
      <c r="I21" s="37">
        <f>'330'!H151*15/2</f>
        <v>0</v>
      </c>
      <c r="J21" s="37">
        <f>'330'!I151*15/2</f>
        <v>0</v>
      </c>
      <c r="K21" s="37">
        <f>'330'!J151*15/2</f>
        <v>0</v>
      </c>
      <c r="L21" s="32">
        <f>IF('330'!K151="то","и",'330'!K151)</f>
        <v>0</v>
      </c>
      <c r="M21" s="32">
        <f>'330'!L151</f>
        <v>0</v>
      </c>
      <c r="N21" s="37">
        <f>'330'!M151</f>
        <v>0</v>
      </c>
      <c r="O21" s="67"/>
      <c r="Q21" s="70"/>
    </row>
    <row r="22" spans="2:17" s="68" customFormat="1" ht="23.25" customHeight="1">
      <c r="B22" s="36" t="s">
        <v>115</v>
      </c>
      <c r="C22" s="36">
        <f>'330'!B152</f>
        <v>0</v>
      </c>
      <c r="D22" s="36">
        <f>'330'!C152</f>
        <v>0</v>
      </c>
      <c r="E22" s="66">
        <f>'330'!D152</f>
        <v>0</v>
      </c>
      <c r="F22" s="32">
        <f>'330'!E152</f>
        <v>0</v>
      </c>
      <c r="G22" s="37">
        <f>'330'!F152/2</f>
        <v>0</v>
      </c>
      <c r="H22" s="37">
        <f>'330'!G152*15/2</f>
        <v>0</v>
      </c>
      <c r="I22" s="37">
        <f>'330'!H152*15/2</f>
        <v>0</v>
      </c>
      <c r="J22" s="37">
        <f>'330'!I152*15/2</f>
        <v>0</v>
      </c>
      <c r="K22" s="37">
        <f>'330'!J152*15/2</f>
        <v>0</v>
      </c>
      <c r="L22" s="32">
        <f>IF('330'!K152="то","и",'330'!K152)</f>
        <v>0</v>
      </c>
      <c r="M22" s="32">
        <f>'330'!L152</f>
        <v>0</v>
      </c>
      <c r="N22" s="37">
        <f>'330'!M152</f>
        <v>0</v>
      </c>
      <c r="O22" s="67"/>
      <c r="Q22" s="70"/>
    </row>
    <row r="23" spans="2:17" s="68" customFormat="1" ht="22.5" customHeight="1">
      <c r="B23" s="97"/>
      <c r="C23" s="98"/>
      <c r="D23" s="98"/>
      <c r="E23" s="348" t="s">
        <v>48</v>
      </c>
      <c r="F23" s="349"/>
      <c r="G23" s="349"/>
      <c r="H23" s="349"/>
      <c r="I23" s="349"/>
      <c r="J23" s="349"/>
      <c r="K23" s="349"/>
      <c r="L23" s="349"/>
      <c r="M23" s="349"/>
      <c r="N23" s="349"/>
      <c r="O23" s="67"/>
      <c r="Q23" s="69"/>
    </row>
    <row r="24" spans="2:17" s="68" customFormat="1" ht="22.5" customHeight="1">
      <c r="B24" s="36" t="str">
        <f>'330'!A51</f>
        <v>2.1</v>
      </c>
      <c r="C24" s="36">
        <f>'330'!B154</f>
        <v>0</v>
      </c>
      <c r="D24" s="36">
        <f>'330'!C154</f>
        <v>0</v>
      </c>
      <c r="E24" s="188">
        <f>'330'!D154</f>
        <v>0</v>
      </c>
      <c r="F24" s="36">
        <f>'330'!E154</f>
        <v>0</v>
      </c>
      <c r="G24" s="37">
        <f>'330'!F154/2</f>
        <v>0</v>
      </c>
      <c r="H24" s="37">
        <f>'330'!G154*15/2</f>
        <v>0</v>
      </c>
      <c r="I24" s="37">
        <f>'330'!H154*15/2</f>
        <v>0</v>
      </c>
      <c r="J24" s="37">
        <f>'330'!I154*15/2</f>
        <v>0</v>
      </c>
      <c r="K24" s="37">
        <f>'330'!J154*15/2</f>
        <v>0</v>
      </c>
      <c r="L24" s="32">
        <f>IF('330'!K154="то","и",'330'!K154)</f>
        <v>0</v>
      </c>
      <c r="M24" s="36">
        <f>'330'!L154</f>
        <v>0</v>
      </c>
      <c r="N24" s="35">
        <f>'330'!M154</f>
      </c>
      <c r="O24" s="67"/>
      <c r="Q24" s="70"/>
    </row>
    <row r="25" spans="2:17" s="68" customFormat="1" ht="22.5" customHeight="1">
      <c r="B25" s="36" t="str">
        <f>'330'!A52</f>
        <v>2.2</v>
      </c>
      <c r="C25" s="36">
        <f>'330'!B155</f>
        <v>0</v>
      </c>
      <c r="D25" s="36">
        <f>'330'!C155</f>
        <v>0</v>
      </c>
      <c r="E25" s="188">
        <f>'330'!D155</f>
        <v>0</v>
      </c>
      <c r="F25" s="28">
        <f>'330'!E155</f>
        <v>0</v>
      </c>
      <c r="G25" s="37">
        <f>'330'!F155/2</f>
        <v>0</v>
      </c>
      <c r="H25" s="37">
        <f>'330'!G155*15/2</f>
        <v>0</v>
      </c>
      <c r="I25" s="37">
        <f>'330'!H155*15/2</f>
        <v>0</v>
      </c>
      <c r="J25" s="37">
        <f>'330'!I155*15/2</f>
        <v>0</v>
      </c>
      <c r="K25" s="37">
        <f>'330'!J155*15/2</f>
        <v>0</v>
      </c>
      <c r="L25" s="32">
        <f>IF('330'!K155="то","и",'330'!K155)</f>
        <v>0</v>
      </c>
      <c r="M25" s="47">
        <f>'330'!L155</f>
        <v>0</v>
      </c>
      <c r="N25" s="35">
        <f>'330'!M155</f>
      </c>
      <c r="O25" s="67"/>
      <c r="Q25" s="70"/>
    </row>
    <row r="26" spans="2:17" s="68" customFormat="1" ht="22.5" customHeight="1">
      <c r="B26" s="36" t="str">
        <f>'330'!A53</f>
        <v>2.3</v>
      </c>
      <c r="C26" s="36">
        <f>'330'!B156</f>
        <v>0</v>
      </c>
      <c r="D26" s="36">
        <f>'330'!C156</f>
        <v>0</v>
      </c>
      <c r="E26" s="227">
        <f>'330'!D156</f>
        <v>0</v>
      </c>
      <c r="F26" s="28">
        <f>'330'!E156</f>
        <v>0</v>
      </c>
      <c r="G26" s="37">
        <f>'330'!F156/2</f>
        <v>0</v>
      </c>
      <c r="H26" s="37">
        <f>'330'!G156*15/2</f>
        <v>0</v>
      </c>
      <c r="I26" s="37">
        <f>'330'!H156*15/2</f>
        <v>0</v>
      </c>
      <c r="J26" s="37">
        <f>'330'!I156*15/2</f>
        <v>0</v>
      </c>
      <c r="K26" s="37">
        <f>'330'!J156*15/2</f>
        <v>0</v>
      </c>
      <c r="L26" s="32">
        <f>IF('330'!K156="то","и",'330'!K156)</f>
        <v>0</v>
      </c>
      <c r="M26" s="36">
        <f>'330'!L156</f>
        <v>0</v>
      </c>
      <c r="N26" s="35">
        <f>'330'!M156</f>
      </c>
      <c r="O26" s="67"/>
      <c r="Q26" s="70"/>
    </row>
    <row r="27" spans="2:17" s="68" customFormat="1" ht="22.5" customHeight="1">
      <c r="B27" s="209" t="s">
        <v>96</v>
      </c>
      <c r="C27" s="36">
        <f>'330'!B157</f>
        <v>0</v>
      </c>
      <c r="D27" s="36">
        <f>'330'!C157</f>
        <v>0</v>
      </c>
      <c r="E27" s="66">
        <f>'330'!D157</f>
        <v>0</v>
      </c>
      <c r="F27" s="32">
        <f>'330'!E157</f>
        <v>0</v>
      </c>
      <c r="G27" s="37">
        <f>'330'!F157/2</f>
        <v>0</v>
      </c>
      <c r="H27" s="37">
        <f>'330'!G157*15/2</f>
        <v>0</v>
      </c>
      <c r="I27" s="37">
        <f>'330'!H157*15/2</f>
        <v>0</v>
      </c>
      <c r="J27" s="37">
        <f>'330'!I157*15/2</f>
        <v>0</v>
      </c>
      <c r="K27" s="37">
        <f>'330'!J157*15/2</f>
        <v>0</v>
      </c>
      <c r="L27" s="32">
        <f>IF('330'!K157="то","и",'330'!K157)</f>
        <v>0</v>
      </c>
      <c r="M27" s="32">
        <f>'330'!L157</f>
        <v>0</v>
      </c>
      <c r="N27" s="37">
        <f>'330'!M157</f>
      </c>
      <c r="O27" s="67"/>
      <c r="Q27" s="70"/>
    </row>
    <row r="28" spans="2:17" s="68" customFormat="1" ht="22.5" customHeight="1" thickBot="1">
      <c r="B28" s="209" t="s">
        <v>116</v>
      </c>
      <c r="C28" s="36">
        <f>'330'!B158</f>
        <v>0</v>
      </c>
      <c r="D28" s="36">
        <f>'330'!C158</f>
        <v>0</v>
      </c>
      <c r="E28" s="66">
        <f>'330'!D158</f>
        <v>0</v>
      </c>
      <c r="F28" s="32">
        <f>'330'!E158</f>
        <v>0</v>
      </c>
      <c r="G28" s="37">
        <f>'330'!F158/2</f>
        <v>0</v>
      </c>
      <c r="H28" s="37">
        <f>'330'!G158*15/2</f>
        <v>0</v>
      </c>
      <c r="I28" s="37">
        <f>'330'!H158*15/2</f>
        <v>0</v>
      </c>
      <c r="J28" s="37">
        <f>'330'!I158*15/2</f>
        <v>0</v>
      </c>
      <c r="K28" s="37">
        <f>'330'!J158*15/2</f>
        <v>0</v>
      </c>
      <c r="L28" s="32">
        <f>IF('330'!K158="то","и",'330'!K158)</f>
        <v>0</v>
      </c>
      <c r="M28" s="32">
        <f>'330'!L158</f>
        <v>0</v>
      </c>
      <c r="N28" s="37">
        <f>'330'!M158</f>
      </c>
      <c r="O28" s="67"/>
      <c r="Q28" s="70"/>
    </row>
    <row r="29" spans="2:15" s="68" customFormat="1" ht="54.75" customHeight="1" thickBot="1">
      <c r="B29" s="355" t="s">
        <v>65</v>
      </c>
      <c r="C29" s="356"/>
      <c r="D29" s="356"/>
      <c r="E29" s="356"/>
      <c r="F29" s="218">
        <f>'330'!E159</f>
        <v>30</v>
      </c>
      <c r="G29" s="223">
        <f>'330'!F159/2</f>
        <v>157.5</v>
      </c>
      <c r="H29" s="223">
        <f>'330'!G159*15/2</f>
        <v>82.5</v>
      </c>
      <c r="I29" s="223">
        <f>'330'!H159*15/2</f>
        <v>7.5</v>
      </c>
      <c r="J29" s="223">
        <f>'330'!I159*15/2</f>
        <v>0</v>
      </c>
      <c r="K29" s="223">
        <f>'330'!J159*15/2</f>
        <v>67.5</v>
      </c>
      <c r="L29" s="222" t="s">
        <v>147</v>
      </c>
      <c r="M29" s="218" t="str">
        <f>'330'!L159</f>
        <v>1кп 3кз</v>
      </c>
      <c r="N29" s="223">
        <f>'330'!M159</f>
        <v>6</v>
      </c>
      <c r="O29" s="67"/>
    </row>
    <row r="30" spans="2:15" s="68" customFormat="1" ht="14.25" customHeight="1">
      <c r="B30" s="187"/>
      <c r="C30" s="187"/>
      <c r="D30" s="187"/>
      <c r="E30" s="187"/>
      <c r="F30" s="163"/>
      <c r="G30" s="163"/>
      <c r="H30" s="163"/>
      <c r="I30" s="163"/>
      <c r="J30" s="163"/>
      <c r="K30" s="163"/>
      <c r="L30" s="190"/>
      <c r="M30" s="190"/>
      <c r="N30" s="191"/>
      <c r="O30" s="67"/>
    </row>
    <row r="31" ht="15" customHeight="1"/>
    <row r="33" spans="7:14" ht="15">
      <c r="G33" s="233" t="s">
        <v>81</v>
      </c>
      <c r="H33" s="233"/>
      <c r="L33" s="233"/>
      <c r="M33" s="105"/>
      <c r="N33" s="105"/>
    </row>
    <row r="34" spans="8:14" ht="13.5">
      <c r="H34" s="279" t="s">
        <v>106</v>
      </c>
      <c r="I34" s="277"/>
      <c r="J34" s="277"/>
      <c r="K34" s="277"/>
      <c r="L34" s="277"/>
      <c r="M34" s="277"/>
      <c r="N34" s="277"/>
    </row>
  </sheetData>
  <sheetProtection/>
  <mergeCells count="17">
    <mergeCell ref="E17:N17"/>
    <mergeCell ref="E23:N23"/>
    <mergeCell ref="B29:E29"/>
    <mergeCell ref="H3:H4"/>
    <mergeCell ref="I3:I4"/>
    <mergeCell ref="J3:J4"/>
    <mergeCell ref="K3:K4"/>
    <mergeCell ref="B1:N1"/>
    <mergeCell ref="B2:B4"/>
    <mergeCell ref="C2:C4"/>
    <mergeCell ref="D2:D4"/>
    <mergeCell ref="E2:E4"/>
    <mergeCell ref="F2:F4"/>
    <mergeCell ref="G2:G4"/>
    <mergeCell ref="H2:K2"/>
    <mergeCell ref="L2:L4"/>
    <mergeCell ref="M2:N3"/>
  </mergeCells>
  <printOptions horizontalCentered="1"/>
  <pageMargins left="0.17" right="0.1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6">
      <selection activeCell="L36" sqref="L36:Q36"/>
    </sheetView>
  </sheetViews>
  <sheetFormatPr defaultColWidth="9.00390625" defaultRowHeight="13.5"/>
  <cols>
    <col min="1" max="1" width="3.25390625" style="64" customWidth="1"/>
    <col min="2" max="2" width="5.625" style="64" customWidth="1"/>
    <col min="3" max="3" width="4.125" style="64" customWidth="1"/>
    <col min="4" max="4" width="28.50390625" style="64" customWidth="1"/>
    <col min="5" max="5" width="3.625" style="64" customWidth="1"/>
    <col min="6" max="6" width="4.875" style="64" customWidth="1"/>
    <col min="7" max="11" width="3.375" style="64" customWidth="1"/>
    <col min="12" max="12" width="3.875" style="64" customWidth="1"/>
    <col min="13" max="13" width="3.75390625" style="64" customWidth="1"/>
    <col min="14" max="14" width="3.875" style="64" customWidth="1"/>
    <col min="15" max="15" width="4.75390625" style="64" customWidth="1"/>
    <col min="16" max="16" width="4.125" style="64" customWidth="1"/>
    <col min="17" max="17" width="5.00390625" style="64" customWidth="1"/>
    <col min="18" max="18" width="6.625" style="74" customWidth="1"/>
    <col min="19" max="19" width="8.375" style="74" customWidth="1"/>
    <col min="20" max="20" width="5.625" style="74" customWidth="1"/>
    <col min="21" max="16384" width="9.00390625" style="74" customWidth="1"/>
  </cols>
  <sheetData>
    <row r="1" spans="1:17" s="49" customFormat="1" ht="31.5" customHeight="1">
      <c r="A1" s="327" t="s">
        <v>235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</row>
    <row r="2" spans="1:17" s="50" customFormat="1" ht="31.5" customHeight="1">
      <c r="A2" s="329" t="s">
        <v>0</v>
      </c>
      <c r="B2" s="332" t="s">
        <v>24</v>
      </c>
      <c r="C2" s="335" t="s">
        <v>1</v>
      </c>
      <c r="D2" s="338" t="s">
        <v>2</v>
      </c>
      <c r="E2" s="341" t="s">
        <v>25</v>
      </c>
      <c r="F2" s="344" t="s">
        <v>3</v>
      </c>
      <c r="G2" s="313" t="s">
        <v>72</v>
      </c>
      <c r="H2" s="314"/>
      <c r="I2" s="314"/>
      <c r="J2" s="315"/>
      <c r="K2" s="320" t="s">
        <v>26</v>
      </c>
      <c r="L2" s="323" t="s">
        <v>27</v>
      </c>
      <c r="M2" s="324"/>
      <c r="N2" s="317" t="s">
        <v>28</v>
      </c>
      <c r="O2" s="318"/>
      <c r="P2" s="318"/>
      <c r="Q2" s="319"/>
    </row>
    <row r="3" spans="1:17" s="50" customFormat="1" ht="47.25" customHeight="1">
      <c r="A3" s="330"/>
      <c r="B3" s="333"/>
      <c r="C3" s="336"/>
      <c r="D3" s="339"/>
      <c r="E3" s="342"/>
      <c r="F3" s="345"/>
      <c r="G3" s="316" t="s">
        <v>4</v>
      </c>
      <c r="H3" s="316" t="s">
        <v>5</v>
      </c>
      <c r="I3" s="316" t="s">
        <v>18</v>
      </c>
      <c r="J3" s="316" t="s">
        <v>19</v>
      </c>
      <c r="K3" s="321"/>
      <c r="L3" s="325"/>
      <c r="M3" s="326"/>
      <c r="N3" s="357" t="s">
        <v>3</v>
      </c>
      <c r="O3" s="347" t="s">
        <v>35</v>
      </c>
      <c r="P3" s="347" t="s">
        <v>36</v>
      </c>
      <c r="Q3" s="347" t="s">
        <v>37</v>
      </c>
    </row>
    <row r="4" spans="1:17" s="50" customFormat="1" ht="67.5" customHeight="1">
      <c r="A4" s="331"/>
      <c r="B4" s="334"/>
      <c r="C4" s="337"/>
      <c r="D4" s="340"/>
      <c r="E4" s="343"/>
      <c r="F4" s="346"/>
      <c r="G4" s="316"/>
      <c r="H4" s="316"/>
      <c r="I4" s="316"/>
      <c r="J4" s="316"/>
      <c r="K4" s="322"/>
      <c r="L4" s="278" t="s">
        <v>38</v>
      </c>
      <c r="M4" s="278" t="s">
        <v>39</v>
      </c>
      <c r="N4" s="357"/>
      <c r="O4" s="347"/>
      <c r="P4" s="347"/>
      <c r="Q4" s="347"/>
    </row>
    <row r="5" spans="1:17" s="60" customFormat="1" ht="18" customHeight="1">
      <c r="A5" s="51">
        <v>1</v>
      </c>
      <c r="B5" s="52">
        <v>2</v>
      </c>
      <c r="C5" s="53">
        <v>3</v>
      </c>
      <c r="D5" s="54">
        <v>4</v>
      </c>
      <c r="E5" s="55">
        <v>5</v>
      </c>
      <c r="F5" s="56">
        <v>6</v>
      </c>
      <c r="G5" s="57">
        <v>7</v>
      </c>
      <c r="H5" s="57">
        <v>8</v>
      </c>
      <c r="I5" s="57">
        <v>9</v>
      </c>
      <c r="J5" s="58">
        <v>10</v>
      </c>
      <c r="K5" s="59">
        <v>11</v>
      </c>
      <c r="L5" s="52">
        <v>12</v>
      </c>
      <c r="M5" s="55">
        <v>13</v>
      </c>
      <c r="N5" s="52">
        <v>14</v>
      </c>
      <c r="O5" s="52">
        <v>15</v>
      </c>
      <c r="P5" s="52">
        <v>16</v>
      </c>
      <c r="Q5" s="52">
        <v>17</v>
      </c>
    </row>
    <row r="6" spans="1:17" s="60" customFormat="1" ht="18" customHeight="1">
      <c r="A6" s="52"/>
      <c r="B6" s="52"/>
      <c r="C6" s="52"/>
      <c r="D6" s="54"/>
      <c r="E6" s="52"/>
      <c r="F6" s="52"/>
      <c r="G6" s="52"/>
      <c r="H6" s="52"/>
      <c r="I6" s="52"/>
      <c r="J6" s="52"/>
      <c r="K6" s="61"/>
      <c r="L6" s="52"/>
      <c r="M6" s="62"/>
      <c r="N6" s="52"/>
      <c r="O6" s="52"/>
      <c r="P6" s="52"/>
      <c r="Q6" s="52"/>
    </row>
    <row r="7" spans="1:18" s="64" customFormat="1" ht="13.5">
      <c r="A7" s="31"/>
      <c r="B7" s="41" t="s">
        <v>23</v>
      </c>
      <c r="C7" s="41" t="s">
        <v>23</v>
      </c>
      <c r="D7" s="43" t="s">
        <v>119</v>
      </c>
      <c r="E7" s="31" t="s">
        <v>23</v>
      </c>
      <c r="F7" s="31"/>
      <c r="G7" s="31"/>
      <c r="H7" s="31"/>
      <c r="I7" s="31"/>
      <c r="J7" s="31"/>
      <c r="K7" s="31"/>
      <c r="L7" s="31"/>
      <c r="M7" s="44"/>
      <c r="N7" s="31"/>
      <c r="O7" s="31"/>
      <c r="P7" s="31"/>
      <c r="Q7" s="31"/>
      <c r="R7" s="63"/>
    </row>
    <row r="8" spans="1:18" s="65" customFormat="1" ht="13.5">
      <c r="A8" s="31"/>
      <c r="B8" s="41"/>
      <c r="C8" s="41"/>
      <c r="D8" s="45" t="s">
        <v>42</v>
      </c>
      <c r="E8" s="31"/>
      <c r="F8" s="31"/>
      <c r="G8" s="31"/>
      <c r="H8" s="31"/>
      <c r="I8" s="31"/>
      <c r="J8" s="31"/>
      <c r="K8" s="31"/>
      <c r="L8" s="31"/>
      <c r="M8" s="44"/>
      <c r="N8" s="31"/>
      <c r="O8" s="31"/>
      <c r="P8" s="31"/>
      <c r="Q8" s="31"/>
      <c r="R8" s="63"/>
    </row>
    <row r="9" spans="1:20" s="68" customFormat="1" ht="22.5" customHeight="1">
      <c r="A9" s="30">
        <f>'330'!A10</f>
        <v>1</v>
      </c>
      <c r="B9" s="36" t="s">
        <v>246</v>
      </c>
      <c r="C9" s="36">
        <f>'330'!C10</f>
        <v>27</v>
      </c>
      <c r="D9" s="66" t="str">
        <f>'330'!D10</f>
        <v>Висша математика I                                                                                  </v>
      </c>
      <c r="E9" s="32">
        <f>'330'!E10</f>
        <v>6</v>
      </c>
      <c r="F9" s="32">
        <f>'330'!F10</f>
        <v>60</v>
      </c>
      <c r="G9" s="32">
        <f>'330'!G10</f>
        <v>2</v>
      </c>
      <c r="H9" s="32">
        <f>'330'!H10</f>
        <v>2</v>
      </c>
      <c r="I9" s="32">
        <f>'330'!I10</f>
        <v>0</v>
      </c>
      <c r="J9" s="32">
        <f>'330'!J10</f>
        <v>0</v>
      </c>
      <c r="K9" s="32" t="str">
        <f>'330'!K10</f>
        <v>и</v>
      </c>
      <c r="L9" s="32">
        <f>'330'!L10</f>
        <v>0</v>
      </c>
      <c r="M9" s="37">
        <f>'330'!M10</f>
      </c>
      <c r="N9" s="32">
        <f>'330'!N10</f>
        <v>95</v>
      </c>
      <c r="O9" s="32">
        <f>'330'!O10</f>
        <v>45</v>
      </c>
      <c r="P9" s="32">
        <f>'330'!P10</f>
        <v>0</v>
      </c>
      <c r="Q9" s="32">
        <f>'330'!Q10</f>
        <v>50</v>
      </c>
      <c r="R9" s="67"/>
      <c r="T9" s="69"/>
    </row>
    <row r="10" spans="1:20" s="68" customFormat="1" ht="22.5" customHeight="1">
      <c r="A10" s="30">
        <f>'330'!A11</f>
        <v>2</v>
      </c>
      <c r="B10" s="36" t="s">
        <v>247</v>
      </c>
      <c r="C10" s="36">
        <f>'330'!C11</f>
        <v>24</v>
      </c>
      <c r="D10" s="66" t="str">
        <f>'330'!D11</f>
        <v>Инженерна графика в строителството І</v>
      </c>
      <c r="E10" s="32">
        <f>'330'!E11</f>
        <v>5</v>
      </c>
      <c r="F10" s="32">
        <f>'330'!F11</f>
        <v>45</v>
      </c>
      <c r="G10" s="32">
        <f>'330'!G11</f>
        <v>1</v>
      </c>
      <c r="H10" s="32">
        <f>'330'!H11</f>
        <v>0</v>
      </c>
      <c r="I10" s="32">
        <f>'330'!I11</f>
        <v>0</v>
      </c>
      <c r="J10" s="32">
        <f>'330'!J11</f>
        <v>2</v>
      </c>
      <c r="K10" s="32" t="str">
        <f>'330'!K11</f>
        <v>то</v>
      </c>
      <c r="L10" s="32" t="str">
        <f>'330'!L11</f>
        <v>кз</v>
      </c>
      <c r="M10" s="37">
        <f>'330'!M11</f>
        <v>1</v>
      </c>
      <c r="N10" s="32">
        <f>'330'!N11</f>
        <v>79</v>
      </c>
      <c r="O10" s="32">
        <f>'330'!O11</f>
        <v>34</v>
      </c>
      <c r="P10" s="32">
        <f>'330'!P11</f>
        <v>20</v>
      </c>
      <c r="Q10" s="32">
        <f>'330'!Q11</f>
        <v>25</v>
      </c>
      <c r="R10" s="67"/>
      <c r="T10" s="69"/>
    </row>
    <row r="11" spans="1:20" s="68" customFormat="1" ht="22.5" customHeight="1">
      <c r="A11" s="30">
        <f>'330'!A12</f>
        <v>3</v>
      </c>
      <c r="B11" s="36" t="s">
        <v>248</v>
      </c>
      <c r="C11" s="36">
        <f>'330'!C12</f>
        <v>28</v>
      </c>
      <c r="D11" s="66" t="str">
        <f>'330'!D12</f>
        <v>Информатика</v>
      </c>
      <c r="E11" s="32">
        <f>'330'!E12</f>
        <v>7</v>
      </c>
      <c r="F11" s="32">
        <f>'330'!F12</f>
        <v>75</v>
      </c>
      <c r="G11" s="32">
        <f>'330'!G12</f>
        <v>2</v>
      </c>
      <c r="H11" s="32">
        <f>'330'!H12</f>
        <v>0</v>
      </c>
      <c r="I11" s="32">
        <f>'330'!I12</f>
        <v>0</v>
      </c>
      <c r="J11" s="32">
        <f>'330'!J12</f>
        <v>3</v>
      </c>
      <c r="K11" s="32" t="str">
        <f>'330'!K12</f>
        <v>то</v>
      </c>
      <c r="L11" s="32" t="str">
        <f>'330'!L12</f>
        <v>кз</v>
      </c>
      <c r="M11" s="37">
        <f>'330'!M12</f>
        <v>1</v>
      </c>
      <c r="N11" s="32">
        <f>'330'!N12</f>
        <v>118</v>
      </c>
      <c r="O11" s="32">
        <f>'330'!O12</f>
        <v>56</v>
      </c>
      <c r="P11" s="32">
        <f>'330'!P12</f>
        <v>20</v>
      </c>
      <c r="Q11" s="32">
        <f>'330'!Q12</f>
        <v>42</v>
      </c>
      <c r="R11" s="67"/>
      <c r="T11" s="69"/>
    </row>
    <row r="12" spans="1:20" s="68" customFormat="1" ht="22.5" customHeight="1">
      <c r="A12" s="30">
        <f>'330'!A13</f>
        <v>4</v>
      </c>
      <c r="B12" s="36" t="s">
        <v>249</v>
      </c>
      <c r="C12" s="36">
        <f>'330'!C13</f>
        <v>6</v>
      </c>
      <c r="D12" s="66" t="str">
        <f>'330'!D13</f>
        <v>Химия на строителните материали</v>
      </c>
      <c r="E12" s="32">
        <f>'330'!E13</f>
        <v>6</v>
      </c>
      <c r="F12" s="32">
        <f>'330'!F13</f>
        <v>60</v>
      </c>
      <c r="G12" s="32">
        <f>'330'!G13</f>
        <v>2</v>
      </c>
      <c r="H12" s="32">
        <f>'330'!H13</f>
        <v>0</v>
      </c>
      <c r="I12" s="32">
        <f>'330'!I13</f>
        <v>2</v>
      </c>
      <c r="J12" s="32">
        <f>'330'!J13</f>
        <v>0</v>
      </c>
      <c r="K12" s="32" t="str">
        <f>'330'!K13</f>
        <v>и</v>
      </c>
      <c r="L12" s="32">
        <f>'330'!L13</f>
        <v>0</v>
      </c>
      <c r="M12" s="37">
        <f>'330'!M13</f>
      </c>
      <c r="N12" s="32">
        <f>'330'!N13</f>
        <v>95</v>
      </c>
      <c r="O12" s="32">
        <f>'330'!O13</f>
        <v>45</v>
      </c>
      <c r="P12" s="32">
        <f>'330'!P13</f>
        <v>0</v>
      </c>
      <c r="Q12" s="32">
        <f>'330'!Q13</f>
        <v>50</v>
      </c>
      <c r="R12" s="67"/>
      <c r="T12" s="69"/>
    </row>
    <row r="13" spans="1:20" s="68" customFormat="1" ht="22.5" customHeight="1">
      <c r="A13" s="30">
        <v>5</v>
      </c>
      <c r="B13" s="36" t="s">
        <v>250</v>
      </c>
      <c r="C13" s="36">
        <f>'330'!C14</f>
        <v>24</v>
      </c>
      <c r="D13" s="66" t="str">
        <f>'330'!D14</f>
        <v>2D-CAD-системи </v>
      </c>
      <c r="E13" s="32">
        <f>'330'!E14</f>
        <v>4</v>
      </c>
      <c r="F13" s="32">
        <f>'330'!F14</f>
        <v>45</v>
      </c>
      <c r="G13" s="32">
        <f>'330'!G14</f>
        <v>1</v>
      </c>
      <c r="H13" s="32">
        <f>'330'!H14</f>
        <v>0</v>
      </c>
      <c r="I13" s="32">
        <f>'330'!I14</f>
        <v>2</v>
      </c>
      <c r="J13" s="32">
        <f>'330'!J14</f>
        <v>0</v>
      </c>
      <c r="K13" s="32" t="str">
        <f>'330'!K14</f>
        <v>то</v>
      </c>
      <c r="L13" s="32" t="str">
        <f>'330'!L14</f>
        <v>р</v>
      </c>
      <c r="M13" s="37">
        <f>'330'!M14</f>
        <v>0.5</v>
      </c>
      <c r="N13" s="32">
        <f>'330'!N14</f>
        <v>68</v>
      </c>
      <c r="O13" s="32">
        <f>'330'!O14</f>
        <v>33</v>
      </c>
      <c r="P13" s="32">
        <f>'330'!P14</f>
        <v>10</v>
      </c>
      <c r="Q13" s="32">
        <f>'330'!Q14</f>
        <v>25</v>
      </c>
      <c r="R13" s="67"/>
      <c r="T13" s="69"/>
    </row>
    <row r="14" spans="1:20" s="68" customFormat="1" ht="22.5" customHeight="1">
      <c r="A14" s="30">
        <v>6</v>
      </c>
      <c r="B14" s="36">
        <f>'330'!B15</f>
        <v>0</v>
      </c>
      <c r="C14" s="36">
        <f>'330'!C15</f>
        <v>0</v>
      </c>
      <c r="D14" s="66">
        <f>'330'!D15</f>
        <v>0</v>
      </c>
      <c r="E14" s="32">
        <f>'330'!E15</f>
        <v>0</v>
      </c>
      <c r="F14" s="32">
        <f>'330'!F15</f>
        <v>0</v>
      </c>
      <c r="G14" s="32">
        <f>'330'!G15</f>
        <v>0</v>
      </c>
      <c r="H14" s="32">
        <f>'330'!H15</f>
        <v>0</v>
      </c>
      <c r="I14" s="32">
        <f>'330'!I15</f>
        <v>0</v>
      </c>
      <c r="J14" s="32">
        <f>'330'!J15</f>
        <v>0</v>
      </c>
      <c r="K14" s="32">
        <f>'330'!K15</f>
        <v>0</v>
      </c>
      <c r="L14" s="32">
        <f>'330'!L15</f>
        <v>0</v>
      </c>
      <c r="M14" s="37">
        <f>'330'!M15</f>
      </c>
      <c r="N14" s="32">
        <f>'330'!N15</f>
        <v>0</v>
      </c>
      <c r="O14" s="32">
        <f>'330'!O15</f>
        <v>0</v>
      </c>
      <c r="P14" s="32">
        <f>'330'!P15</f>
        <v>0</v>
      </c>
      <c r="Q14" s="32">
        <f>'330'!Q15</f>
        <v>0</v>
      </c>
      <c r="R14" s="67"/>
      <c r="T14" s="69"/>
    </row>
    <row r="15" spans="1:20" s="68" customFormat="1" ht="22.5" customHeight="1">
      <c r="A15" s="30">
        <v>7</v>
      </c>
      <c r="B15" s="36">
        <f>'330'!B16</f>
        <v>0</v>
      </c>
      <c r="C15" s="36">
        <f>'330'!C16</f>
        <v>0</v>
      </c>
      <c r="D15" s="66">
        <f>'330'!D16</f>
        <v>0</v>
      </c>
      <c r="E15" s="32">
        <f>'330'!E16</f>
        <v>0</v>
      </c>
      <c r="F15" s="32">
        <f>'330'!F16</f>
        <v>0</v>
      </c>
      <c r="G15" s="32">
        <f>'330'!G16</f>
        <v>0</v>
      </c>
      <c r="H15" s="32">
        <f>'330'!H16</f>
        <v>0</v>
      </c>
      <c r="I15" s="32">
        <f>'330'!I16</f>
        <v>0</v>
      </c>
      <c r="J15" s="32">
        <f>'330'!J16</f>
        <v>0</v>
      </c>
      <c r="K15" s="32">
        <f>'330'!K16</f>
        <v>0</v>
      </c>
      <c r="L15" s="32">
        <f>'330'!L16</f>
        <v>0</v>
      </c>
      <c r="M15" s="37">
        <f>'330'!M16</f>
      </c>
      <c r="N15" s="32">
        <f>'330'!N16</f>
        <v>0</v>
      </c>
      <c r="O15" s="32">
        <f>'330'!O16</f>
        <v>0</v>
      </c>
      <c r="P15" s="32">
        <f>'330'!P16</f>
        <v>0</v>
      </c>
      <c r="Q15" s="32">
        <f>'330'!Q16</f>
        <v>0</v>
      </c>
      <c r="R15" s="67"/>
      <c r="T15" s="69"/>
    </row>
    <row r="16" spans="1:20" s="68" customFormat="1" ht="22.5" customHeight="1">
      <c r="A16" s="30">
        <v>8</v>
      </c>
      <c r="B16" s="36">
        <f>'330'!B17</f>
        <v>0</v>
      </c>
      <c r="C16" s="36">
        <f>'330'!C17</f>
        <v>0</v>
      </c>
      <c r="D16" s="66">
        <f>'330'!D17</f>
        <v>0</v>
      </c>
      <c r="E16" s="32">
        <f>'330'!E17</f>
        <v>0</v>
      </c>
      <c r="F16" s="32">
        <f>'330'!F17</f>
        <v>0</v>
      </c>
      <c r="G16" s="32">
        <f>'330'!G17</f>
        <v>0</v>
      </c>
      <c r="H16" s="32">
        <f>'330'!H17</f>
        <v>0</v>
      </c>
      <c r="I16" s="32">
        <f>'330'!I17</f>
        <v>0</v>
      </c>
      <c r="J16" s="32">
        <f>'330'!J17</f>
        <v>0</v>
      </c>
      <c r="K16" s="32">
        <f>'330'!K17</f>
        <v>0</v>
      </c>
      <c r="L16" s="32">
        <f>'330'!L17</f>
        <v>0</v>
      </c>
      <c r="M16" s="37">
        <f>'330'!M17</f>
      </c>
      <c r="N16" s="32">
        <f>'330'!N17</f>
        <v>0</v>
      </c>
      <c r="O16" s="32">
        <f>'330'!O17</f>
        <v>0</v>
      </c>
      <c r="P16" s="32">
        <f>'330'!P17</f>
        <v>0</v>
      </c>
      <c r="Q16" s="32">
        <f>'330'!Q17</f>
        <v>0</v>
      </c>
      <c r="R16" s="67"/>
      <c r="T16" s="69"/>
    </row>
    <row r="17" spans="1:20" s="68" customFormat="1" ht="22.5" customHeight="1">
      <c r="A17" s="97"/>
      <c r="B17" s="98"/>
      <c r="C17" s="98"/>
      <c r="D17" s="348" t="str">
        <f>'330'!D18</f>
        <v>Избираеми дисциплини (избира се една дисциплина)</v>
      </c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50"/>
      <c r="R17" s="67"/>
      <c r="T17" s="69"/>
    </row>
    <row r="18" spans="1:20" s="68" customFormat="1" ht="22.5" customHeight="1">
      <c r="A18" s="36" t="str">
        <f>'330'!A19</f>
        <v>1.1</v>
      </c>
      <c r="B18" s="36" t="s">
        <v>251</v>
      </c>
      <c r="C18" s="36">
        <f>'330'!C19</f>
        <v>20</v>
      </c>
      <c r="D18" s="188" t="str">
        <f>'330'!D19</f>
        <v>Английски език I</v>
      </c>
      <c r="E18" s="36">
        <f>'330'!E19</f>
        <v>2</v>
      </c>
      <c r="F18" s="36">
        <f>'330'!F19</f>
        <v>30</v>
      </c>
      <c r="G18" s="36">
        <f>'330'!G19</f>
        <v>0</v>
      </c>
      <c r="H18" s="36">
        <f>'330'!H19</f>
        <v>0</v>
      </c>
      <c r="I18" s="36">
        <f>'330'!I19</f>
        <v>0</v>
      </c>
      <c r="J18" s="36">
        <f>'330'!J19</f>
        <v>2</v>
      </c>
      <c r="K18" s="36" t="str">
        <f>'330'!K19</f>
        <v>к</v>
      </c>
      <c r="L18" s="36">
        <f>'330'!L19</f>
        <v>0</v>
      </c>
      <c r="M18" s="37">
        <f>'330'!M19</f>
      </c>
      <c r="N18" s="36">
        <f>'330'!N19</f>
        <v>30</v>
      </c>
      <c r="O18" s="36">
        <f>'330'!O19</f>
        <v>22</v>
      </c>
      <c r="P18" s="36">
        <f>'330'!P19</f>
        <v>0</v>
      </c>
      <c r="Q18" s="36">
        <f>'330'!Q19</f>
        <v>8</v>
      </c>
      <c r="R18" s="67"/>
      <c r="T18" s="69"/>
    </row>
    <row r="19" spans="1:20" s="68" customFormat="1" ht="22.5" customHeight="1">
      <c r="A19" s="36" t="str">
        <f>'330'!A20</f>
        <v>1.2</v>
      </c>
      <c r="B19" s="36" t="s">
        <v>252</v>
      </c>
      <c r="C19" s="36">
        <f>'330'!C20</f>
        <v>20</v>
      </c>
      <c r="D19" s="188" t="str">
        <f>'330'!D20</f>
        <v>Немски език I</v>
      </c>
      <c r="E19" s="36">
        <f>'330'!E20</f>
        <v>2</v>
      </c>
      <c r="F19" s="36">
        <f>'330'!F20</f>
        <v>30</v>
      </c>
      <c r="G19" s="36">
        <f>'330'!G20</f>
        <v>0</v>
      </c>
      <c r="H19" s="36">
        <f>'330'!H20</f>
        <v>0</v>
      </c>
      <c r="I19" s="36">
        <f>'330'!I20</f>
        <v>0</v>
      </c>
      <c r="J19" s="36">
        <f>'330'!J20</f>
        <v>2</v>
      </c>
      <c r="K19" s="36" t="str">
        <f>'330'!K20</f>
        <v>к</v>
      </c>
      <c r="L19" s="36">
        <f>'330'!L20</f>
        <v>0</v>
      </c>
      <c r="M19" s="37">
        <f>'330'!M20</f>
      </c>
      <c r="N19" s="36">
        <f>'330'!N20</f>
        <v>30</v>
      </c>
      <c r="O19" s="36">
        <f>'330'!O20</f>
        <v>22</v>
      </c>
      <c r="P19" s="36">
        <f>'330'!P20</f>
        <v>0</v>
      </c>
      <c r="Q19" s="36">
        <f>'330'!Q20</f>
        <v>8</v>
      </c>
      <c r="R19" s="67"/>
      <c r="T19" s="69"/>
    </row>
    <row r="20" spans="1:20" s="68" customFormat="1" ht="22.5" customHeight="1">
      <c r="A20" s="36" t="str">
        <f>'330'!A21</f>
        <v>1.3</v>
      </c>
      <c r="B20" s="36" t="s">
        <v>253</v>
      </c>
      <c r="C20" s="36">
        <f>'330'!C21</f>
        <v>20</v>
      </c>
      <c r="D20" s="188" t="str">
        <f>'330'!D21</f>
        <v>Френски език I</v>
      </c>
      <c r="E20" s="36">
        <f>'330'!E21</f>
        <v>2</v>
      </c>
      <c r="F20" s="36">
        <f>'330'!F21</f>
        <v>30</v>
      </c>
      <c r="G20" s="36">
        <f>'330'!G21</f>
        <v>0</v>
      </c>
      <c r="H20" s="36">
        <f>'330'!H21</f>
        <v>0</v>
      </c>
      <c r="I20" s="36">
        <f>'330'!I21</f>
        <v>0</v>
      </c>
      <c r="J20" s="36">
        <f>'330'!J21</f>
        <v>2</v>
      </c>
      <c r="K20" s="36" t="str">
        <f>'330'!K21</f>
        <v>к</v>
      </c>
      <c r="L20" s="36">
        <f>'330'!L21</f>
        <v>0</v>
      </c>
      <c r="M20" s="37">
        <f>'330'!M21</f>
      </c>
      <c r="N20" s="36">
        <f>'330'!N21</f>
        <v>30</v>
      </c>
      <c r="O20" s="36">
        <f>'330'!O21</f>
        <v>22</v>
      </c>
      <c r="P20" s="36">
        <f>'330'!P21</f>
        <v>0</v>
      </c>
      <c r="Q20" s="36">
        <f>'330'!Q21</f>
        <v>8</v>
      </c>
      <c r="R20" s="67"/>
      <c r="T20" s="69"/>
    </row>
    <row r="21" spans="1:20" s="68" customFormat="1" ht="22.5" customHeight="1">
      <c r="A21" s="36" t="s">
        <v>52</v>
      </c>
      <c r="B21" s="36" t="s">
        <v>254</v>
      </c>
      <c r="C21" s="36">
        <f>'330'!C22</f>
        <v>20</v>
      </c>
      <c r="D21" s="66" t="str">
        <f>'330'!D22</f>
        <v>Руски език I</v>
      </c>
      <c r="E21" s="32">
        <f>'330'!E22</f>
        <v>2</v>
      </c>
      <c r="F21" s="32">
        <f>'330'!F22</f>
        <v>30</v>
      </c>
      <c r="G21" s="32">
        <f>'330'!G22</f>
        <v>0</v>
      </c>
      <c r="H21" s="32">
        <f>'330'!H22</f>
        <v>0</v>
      </c>
      <c r="I21" s="32">
        <f>'330'!I22</f>
        <v>0</v>
      </c>
      <c r="J21" s="32">
        <f>'330'!J22</f>
        <v>2</v>
      </c>
      <c r="K21" s="32" t="str">
        <f>'330'!K22</f>
        <v>к</v>
      </c>
      <c r="L21" s="32">
        <f>'330'!L22</f>
        <v>0</v>
      </c>
      <c r="M21" s="37">
        <f>'330'!M22</f>
      </c>
      <c r="N21" s="32">
        <f>'330'!N22</f>
        <v>30</v>
      </c>
      <c r="O21" s="32">
        <f>'330'!O22</f>
        <v>22</v>
      </c>
      <c r="P21" s="32">
        <f>'330'!P22</f>
        <v>0</v>
      </c>
      <c r="Q21" s="32">
        <f>'330'!Q22</f>
        <v>8</v>
      </c>
      <c r="R21" s="67"/>
      <c r="T21" s="69"/>
    </row>
    <row r="22" spans="1:20" s="68" customFormat="1" ht="22.5" customHeight="1">
      <c r="A22" s="36" t="s">
        <v>115</v>
      </c>
      <c r="B22" s="36">
        <f>'330'!B23</f>
        <v>0</v>
      </c>
      <c r="C22" s="36">
        <f>'330'!C23</f>
        <v>0</v>
      </c>
      <c r="D22" s="66">
        <f>'330'!D23</f>
        <v>0</v>
      </c>
      <c r="E22" s="32">
        <f>'330'!E23</f>
        <v>0</v>
      </c>
      <c r="F22" s="32">
        <f>'330'!F23</f>
        <v>0</v>
      </c>
      <c r="G22" s="32">
        <f>'330'!G23</f>
        <v>0</v>
      </c>
      <c r="H22" s="32">
        <f>'330'!H23</f>
        <v>0</v>
      </c>
      <c r="I22" s="32">
        <f>'330'!I23</f>
        <v>0</v>
      </c>
      <c r="J22" s="32">
        <f>'330'!J23</f>
        <v>0</v>
      </c>
      <c r="K22" s="32">
        <f>'330'!K23</f>
        <v>0</v>
      </c>
      <c r="L22" s="32">
        <f>'330'!L23</f>
        <v>0</v>
      </c>
      <c r="M22" s="37">
        <f>'330'!M23</f>
      </c>
      <c r="N22" s="32">
        <f>'330'!N23</f>
        <v>0</v>
      </c>
      <c r="O22" s="32">
        <f>'330'!O23</f>
        <v>0</v>
      </c>
      <c r="P22" s="32">
        <f>'330'!P23</f>
        <v>0</v>
      </c>
      <c r="Q22" s="32">
        <f>'330'!Q23</f>
        <v>0</v>
      </c>
      <c r="R22" s="67"/>
      <c r="T22" s="69"/>
    </row>
    <row r="23" spans="1:20" s="68" customFormat="1" ht="22.5" customHeight="1">
      <c r="A23" s="97"/>
      <c r="B23" s="98"/>
      <c r="C23" s="98"/>
      <c r="D23" s="348" t="str">
        <f>'330'!D24</f>
        <v>Избираеми дисциплини (избира се една дисциплина)</v>
      </c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2"/>
      <c r="R23" s="67"/>
      <c r="T23" s="69"/>
    </row>
    <row r="24" spans="1:20" s="68" customFormat="1" ht="22.5" customHeight="1">
      <c r="A24" s="36" t="str">
        <f>'330'!A51</f>
        <v>2.1</v>
      </c>
      <c r="B24" s="36">
        <f>'330'!B25</f>
        <v>0</v>
      </c>
      <c r="C24" s="36">
        <f>'330'!C25</f>
        <v>0</v>
      </c>
      <c r="D24" s="188">
        <f>'330'!D25</f>
        <v>0</v>
      </c>
      <c r="E24" s="36">
        <f>'330'!E25</f>
        <v>0</v>
      </c>
      <c r="F24" s="36">
        <f>'330'!F25</f>
        <v>0</v>
      </c>
      <c r="G24" s="36">
        <f>'330'!G25</f>
        <v>0</v>
      </c>
      <c r="H24" s="36">
        <f>'330'!H25</f>
        <v>0</v>
      </c>
      <c r="I24" s="36">
        <f>'330'!I25</f>
        <v>0</v>
      </c>
      <c r="J24" s="36">
        <f>'330'!J25</f>
        <v>0</v>
      </c>
      <c r="K24" s="36">
        <f>'330'!K25</f>
        <v>0</v>
      </c>
      <c r="L24" s="36">
        <f>'330'!L25</f>
        <v>0</v>
      </c>
      <c r="M24" s="35">
        <f>'330'!M25</f>
      </c>
      <c r="N24" s="36">
        <f>'330'!N25</f>
        <v>0</v>
      </c>
      <c r="O24" s="36">
        <f>'330'!O25</f>
        <v>0</v>
      </c>
      <c r="P24" s="36">
        <f>'330'!P25</f>
        <v>0</v>
      </c>
      <c r="Q24" s="36">
        <f>'330'!Q25</f>
        <v>0</v>
      </c>
      <c r="R24" s="67"/>
      <c r="T24" s="70"/>
    </row>
    <row r="25" spans="1:20" s="68" customFormat="1" ht="22.5" customHeight="1">
      <c r="A25" s="36" t="str">
        <f>'330'!A52</f>
        <v>2.2</v>
      </c>
      <c r="B25" s="36">
        <f>'330'!B26</f>
        <v>0</v>
      </c>
      <c r="C25" s="36">
        <f>'330'!C26</f>
        <v>0</v>
      </c>
      <c r="D25" s="188">
        <f>'330'!D26</f>
        <v>0</v>
      </c>
      <c r="E25" s="36">
        <f>'330'!E26</f>
        <v>0</v>
      </c>
      <c r="F25" s="36">
        <f>'330'!F26</f>
        <v>0</v>
      </c>
      <c r="G25" s="36">
        <f>'330'!G26</f>
        <v>0</v>
      </c>
      <c r="H25" s="36">
        <f>'330'!H26</f>
        <v>0</v>
      </c>
      <c r="I25" s="36">
        <f>'330'!I26</f>
        <v>0</v>
      </c>
      <c r="J25" s="36">
        <f>'330'!J26</f>
        <v>0</v>
      </c>
      <c r="K25" s="36">
        <f>'330'!K26</f>
        <v>0</v>
      </c>
      <c r="L25" s="36">
        <f>'330'!L26</f>
        <v>0</v>
      </c>
      <c r="M25" s="35">
        <f>'330'!M26</f>
      </c>
      <c r="N25" s="36">
        <f>'330'!N26</f>
        <v>0</v>
      </c>
      <c r="O25" s="36">
        <f>'330'!O26</f>
        <v>0</v>
      </c>
      <c r="P25" s="36">
        <f>'330'!P26</f>
        <v>0</v>
      </c>
      <c r="Q25" s="36">
        <f>'330'!Q26</f>
        <v>0</v>
      </c>
      <c r="R25" s="67"/>
      <c r="T25" s="70"/>
    </row>
    <row r="26" spans="1:20" s="68" customFormat="1" ht="22.5" customHeight="1">
      <c r="A26" s="36" t="str">
        <f>'330'!A53</f>
        <v>2.3</v>
      </c>
      <c r="B26" s="36">
        <f>'330'!B27</f>
        <v>0</v>
      </c>
      <c r="C26" s="36">
        <f>'330'!C27</f>
        <v>0</v>
      </c>
      <c r="D26" s="188">
        <f>'330'!D27</f>
        <v>0</v>
      </c>
      <c r="E26" s="36">
        <f>'330'!E27</f>
        <v>0</v>
      </c>
      <c r="F26" s="36">
        <f>'330'!F27</f>
        <v>0</v>
      </c>
      <c r="G26" s="36">
        <f>'330'!G27</f>
        <v>0</v>
      </c>
      <c r="H26" s="36">
        <f>'330'!H27</f>
        <v>0</v>
      </c>
      <c r="I26" s="36">
        <f>'330'!I27</f>
        <v>0</v>
      </c>
      <c r="J26" s="36">
        <f>'330'!J27</f>
        <v>0</v>
      </c>
      <c r="K26" s="36">
        <f>'330'!K27</f>
        <v>0</v>
      </c>
      <c r="L26" s="36">
        <f>'330'!L27</f>
        <v>0</v>
      </c>
      <c r="M26" s="35">
        <f>'330'!M27</f>
      </c>
      <c r="N26" s="36">
        <f>'330'!N27</f>
        <v>0</v>
      </c>
      <c r="O26" s="36">
        <f>'330'!O27</f>
        <v>0</v>
      </c>
      <c r="P26" s="36">
        <f>'330'!P27</f>
        <v>0</v>
      </c>
      <c r="Q26" s="36">
        <f>'330'!Q27</f>
        <v>0</v>
      </c>
      <c r="R26" s="67"/>
      <c r="T26" s="70"/>
    </row>
    <row r="27" spans="1:20" s="68" customFormat="1" ht="22.5" customHeight="1">
      <c r="A27" s="209" t="s">
        <v>96</v>
      </c>
      <c r="B27" s="36">
        <f>'330'!B28</f>
        <v>0</v>
      </c>
      <c r="C27" s="36">
        <f>'330'!C28</f>
        <v>0</v>
      </c>
      <c r="D27" s="188">
        <f>'330'!D28</f>
        <v>0</v>
      </c>
      <c r="E27" s="36">
        <f>'330'!E28</f>
        <v>0</v>
      </c>
      <c r="F27" s="36">
        <f>'330'!F28</f>
        <v>0</v>
      </c>
      <c r="G27" s="36">
        <f>'330'!G28</f>
        <v>0</v>
      </c>
      <c r="H27" s="36">
        <f>'330'!H28</f>
        <v>0</v>
      </c>
      <c r="I27" s="36">
        <f>'330'!I28</f>
        <v>0</v>
      </c>
      <c r="J27" s="36">
        <f>'330'!J28</f>
        <v>0</v>
      </c>
      <c r="K27" s="36">
        <f>'330'!K28</f>
        <v>0</v>
      </c>
      <c r="L27" s="36">
        <f>'330'!L28</f>
        <v>0</v>
      </c>
      <c r="M27" s="35">
        <f>'330'!M28</f>
      </c>
      <c r="N27" s="36">
        <f>'330'!N28</f>
        <v>0</v>
      </c>
      <c r="O27" s="36">
        <f>'330'!O28</f>
        <v>0</v>
      </c>
      <c r="P27" s="36">
        <f>'330'!P28</f>
        <v>0</v>
      </c>
      <c r="Q27" s="36">
        <f>'330'!Q28</f>
        <v>0</v>
      </c>
      <c r="R27" s="67"/>
      <c r="T27" s="70"/>
    </row>
    <row r="28" spans="1:20" s="68" customFormat="1" ht="22.5" customHeight="1" thickBot="1">
      <c r="A28" s="209" t="s">
        <v>116</v>
      </c>
      <c r="B28" s="36">
        <f>'330'!B29</f>
        <v>0</v>
      </c>
      <c r="C28" s="36">
        <f>'330'!C29</f>
        <v>0</v>
      </c>
      <c r="D28" s="188">
        <f>'330'!D29</f>
        <v>0</v>
      </c>
      <c r="E28" s="36">
        <f>'330'!E29</f>
        <v>0</v>
      </c>
      <c r="F28" s="36">
        <f>'330'!F29</f>
        <v>0</v>
      </c>
      <c r="G28" s="36">
        <f>'330'!G29</f>
        <v>0</v>
      </c>
      <c r="H28" s="36">
        <f>'330'!H29</f>
        <v>0</v>
      </c>
      <c r="I28" s="36">
        <f>'330'!I29</f>
        <v>0</v>
      </c>
      <c r="J28" s="36">
        <f>'330'!J29</f>
        <v>0</v>
      </c>
      <c r="K28" s="36">
        <f>'330'!K29</f>
        <v>0</v>
      </c>
      <c r="L28" s="36">
        <f>'330'!L29</f>
        <v>0</v>
      </c>
      <c r="M28" s="35">
        <f>'330'!M29</f>
      </c>
      <c r="N28" s="36">
        <f>'330'!N29</f>
        <v>0</v>
      </c>
      <c r="O28" s="36">
        <f>'330'!O29</f>
        <v>0</v>
      </c>
      <c r="P28" s="36">
        <f>'330'!P29</f>
        <v>0</v>
      </c>
      <c r="Q28" s="36">
        <f>'330'!Q29</f>
        <v>0</v>
      </c>
      <c r="R28" s="67"/>
      <c r="T28" s="70"/>
    </row>
    <row r="29" spans="1:18" s="68" customFormat="1" ht="54.75" customHeight="1" thickBot="1">
      <c r="A29" s="355" t="s">
        <v>53</v>
      </c>
      <c r="B29" s="356"/>
      <c r="C29" s="356"/>
      <c r="D29" s="356"/>
      <c r="E29" s="218">
        <f>'330'!E30</f>
        <v>30</v>
      </c>
      <c r="F29" s="218">
        <f>'330'!F30</f>
        <v>315</v>
      </c>
      <c r="G29" s="218">
        <f>'330'!G30</f>
        <v>8</v>
      </c>
      <c r="H29" s="218">
        <f>'330'!H30</f>
        <v>2</v>
      </c>
      <c r="I29" s="218">
        <f>'330'!I30</f>
        <v>4</v>
      </c>
      <c r="J29" s="218">
        <f>'330'!J30</f>
        <v>7</v>
      </c>
      <c r="K29" s="218" t="str">
        <f>'330'!K30</f>
        <v>2и 3то 1к</v>
      </c>
      <c r="L29" s="218" t="str">
        <f>'330'!L30</f>
        <v>2кз 1р</v>
      </c>
      <c r="M29" s="219">
        <f>'330'!M30</f>
        <v>2.5</v>
      </c>
      <c r="N29" s="220">
        <f>'330'!N30</f>
        <v>485</v>
      </c>
      <c r="O29" s="220">
        <f>'330'!O30</f>
        <v>235</v>
      </c>
      <c r="P29" s="220">
        <f>'330'!P30</f>
        <v>50</v>
      </c>
      <c r="Q29" s="221">
        <f>'330'!Q30</f>
        <v>200</v>
      </c>
      <c r="R29" s="67"/>
    </row>
    <row r="30" spans="1:18" s="71" customFormat="1" ht="22.5" customHeight="1">
      <c r="A30" s="210"/>
      <c r="B30" s="211" t="s">
        <v>255</v>
      </c>
      <c r="C30" s="211" t="s">
        <v>54</v>
      </c>
      <c r="D30" s="212" t="s">
        <v>55</v>
      </c>
      <c r="E30" s="210">
        <v>1</v>
      </c>
      <c r="F30" s="210">
        <v>30</v>
      </c>
      <c r="G30" s="210"/>
      <c r="H30" s="210"/>
      <c r="I30" s="210"/>
      <c r="J30" s="210">
        <v>2</v>
      </c>
      <c r="K30" s="210" t="s">
        <v>43</v>
      </c>
      <c r="L30" s="210"/>
      <c r="M30" s="213"/>
      <c r="N30" s="214"/>
      <c r="O30" s="215"/>
      <c r="P30" s="216"/>
      <c r="Q30" s="216"/>
      <c r="R30" s="67"/>
    </row>
    <row r="31" spans="1:17" ht="16.5" customHeight="1">
      <c r="A31" s="240"/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</row>
    <row r="32" spans="1:18" s="68" customFormat="1" ht="14.25" customHeight="1">
      <c r="A32" s="187"/>
      <c r="B32" s="187"/>
      <c r="C32" s="187"/>
      <c r="D32" s="187"/>
      <c r="E32" s="163"/>
      <c r="F32" s="163"/>
      <c r="G32" s="163"/>
      <c r="H32" s="163"/>
      <c r="I32" s="163"/>
      <c r="J32" s="163"/>
      <c r="K32" s="190"/>
      <c r="L32" s="190"/>
      <c r="M32" s="191"/>
      <c r="N32" s="163"/>
      <c r="O32" s="163"/>
      <c r="P32" s="163"/>
      <c r="Q32" s="163"/>
      <c r="R32" s="67"/>
    </row>
    <row r="33" ht="15" customHeight="1"/>
    <row r="35" spans="11:16" ht="15">
      <c r="K35" s="233" t="s">
        <v>81</v>
      </c>
      <c r="L35" s="105"/>
      <c r="M35" s="105"/>
      <c r="N35" s="106"/>
      <c r="O35" s="106"/>
      <c r="P35" s="106"/>
    </row>
    <row r="36" spans="11:17" ht="16.5" customHeight="1">
      <c r="K36" s="105"/>
      <c r="L36" s="353" t="s">
        <v>309</v>
      </c>
      <c r="M36" s="354"/>
      <c r="N36" s="354"/>
      <c r="O36" s="354"/>
      <c r="P36" s="354"/>
      <c r="Q36" s="354"/>
    </row>
  </sheetData>
  <sheetProtection/>
  <mergeCells count="23">
    <mergeCell ref="D17:Q17"/>
    <mergeCell ref="D23:Q23"/>
    <mergeCell ref="L36:Q36"/>
    <mergeCell ref="A29:D29"/>
    <mergeCell ref="I3:I4"/>
    <mergeCell ref="J3:J4"/>
    <mergeCell ref="N3:N4"/>
    <mergeCell ref="A1:Q1"/>
    <mergeCell ref="A2:A4"/>
    <mergeCell ref="B2:B4"/>
    <mergeCell ref="C2:C4"/>
    <mergeCell ref="D2:D4"/>
    <mergeCell ref="E2:E4"/>
    <mergeCell ref="F2:F4"/>
    <mergeCell ref="O3:O4"/>
    <mergeCell ref="Q3:Q4"/>
    <mergeCell ref="P3:P4"/>
    <mergeCell ref="G2:J2"/>
    <mergeCell ref="H3:H4"/>
    <mergeCell ref="N2:Q2"/>
    <mergeCell ref="K2:K4"/>
    <mergeCell ref="L2:M3"/>
    <mergeCell ref="G3:G4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Q34"/>
  <sheetViews>
    <sheetView zoomScalePageLayoutView="0" workbookViewId="0" topLeftCell="A1">
      <selection activeCell="M27" sqref="M27"/>
    </sheetView>
  </sheetViews>
  <sheetFormatPr defaultColWidth="9.00390625" defaultRowHeight="13.5"/>
  <cols>
    <col min="1" max="1" width="9.00390625" style="74" customWidth="1"/>
    <col min="2" max="2" width="3.25390625" style="64" customWidth="1"/>
    <col min="3" max="3" width="5.625" style="64" customWidth="1"/>
    <col min="4" max="4" width="4.125" style="64" customWidth="1"/>
    <col min="5" max="5" width="28.50390625" style="64" customWidth="1"/>
    <col min="6" max="6" width="3.625" style="64" customWidth="1"/>
    <col min="7" max="7" width="4.875" style="64" customWidth="1"/>
    <col min="8" max="8" width="4.125" style="64" customWidth="1"/>
    <col min="9" max="9" width="3.375" style="64" customWidth="1"/>
    <col min="10" max="10" width="4.25390625" style="64" customWidth="1"/>
    <col min="11" max="11" width="4.00390625" style="64" customWidth="1"/>
    <col min="12" max="12" width="3.375" style="64" customWidth="1"/>
    <col min="13" max="13" width="3.50390625" style="64" customWidth="1"/>
    <col min="14" max="14" width="4.125" style="64" customWidth="1"/>
    <col min="15" max="17" width="4.625" style="74" customWidth="1"/>
    <col min="18" max="16384" width="9.00390625" style="74" customWidth="1"/>
  </cols>
  <sheetData>
    <row r="1" spans="2:14" s="49" customFormat="1" ht="31.5" customHeight="1">
      <c r="B1" s="328" t="s">
        <v>137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2:14" s="50" customFormat="1" ht="31.5" customHeight="1">
      <c r="B2" s="329" t="s">
        <v>0</v>
      </c>
      <c r="C2" s="332" t="s">
        <v>24</v>
      </c>
      <c r="D2" s="335" t="s">
        <v>1</v>
      </c>
      <c r="E2" s="338" t="s">
        <v>2</v>
      </c>
      <c r="F2" s="341" t="s">
        <v>25</v>
      </c>
      <c r="G2" s="344" t="s">
        <v>3</v>
      </c>
      <c r="H2" s="313" t="s">
        <v>72</v>
      </c>
      <c r="I2" s="314"/>
      <c r="J2" s="314"/>
      <c r="K2" s="315"/>
      <c r="L2" s="320" t="s">
        <v>26</v>
      </c>
      <c r="M2" s="445" t="s">
        <v>27</v>
      </c>
      <c r="N2" s="445"/>
    </row>
    <row r="3" spans="2:14" s="50" customFormat="1" ht="47.25" customHeight="1">
      <c r="B3" s="330"/>
      <c r="C3" s="333"/>
      <c r="D3" s="336"/>
      <c r="E3" s="339"/>
      <c r="F3" s="342"/>
      <c r="G3" s="345"/>
      <c r="H3" s="316" t="s">
        <v>4</v>
      </c>
      <c r="I3" s="316" t="s">
        <v>5</v>
      </c>
      <c r="J3" s="316" t="s">
        <v>18</v>
      </c>
      <c r="K3" s="316" t="s">
        <v>19</v>
      </c>
      <c r="L3" s="321"/>
      <c r="M3" s="445"/>
      <c r="N3" s="445"/>
    </row>
    <row r="4" spans="2:14" s="50" customFormat="1" ht="67.5" customHeight="1">
      <c r="B4" s="331"/>
      <c r="C4" s="334"/>
      <c r="D4" s="337"/>
      <c r="E4" s="340"/>
      <c r="F4" s="343"/>
      <c r="G4" s="346"/>
      <c r="H4" s="316"/>
      <c r="I4" s="316"/>
      <c r="J4" s="316"/>
      <c r="K4" s="316"/>
      <c r="L4" s="322"/>
      <c r="M4" s="278" t="s">
        <v>38</v>
      </c>
      <c r="N4" s="278" t="s">
        <v>39</v>
      </c>
    </row>
    <row r="5" spans="2:14" s="60" customFormat="1" ht="18" customHeight="1">
      <c r="B5" s="51">
        <v>1</v>
      </c>
      <c r="C5" s="52">
        <v>2</v>
      </c>
      <c r="D5" s="53">
        <v>3</v>
      </c>
      <c r="E5" s="54">
        <v>4</v>
      </c>
      <c r="F5" s="55">
        <v>5</v>
      </c>
      <c r="G5" s="56">
        <v>6</v>
      </c>
      <c r="H5" s="57">
        <v>7</v>
      </c>
      <c r="I5" s="57">
        <v>8</v>
      </c>
      <c r="J5" s="57">
        <v>9</v>
      </c>
      <c r="K5" s="58">
        <v>10</v>
      </c>
      <c r="L5" s="59">
        <v>11</v>
      </c>
      <c r="M5" s="52">
        <v>12</v>
      </c>
      <c r="N5" s="52">
        <v>13</v>
      </c>
    </row>
    <row r="6" spans="2:14" s="60" customFormat="1" ht="18" customHeight="1">
      <c r="B6" s="52"/>
      <c r="C6" s="52"/>
      <c r="D6" s="52"/>
      <c r="E6" s="54"/>
      <c r="F6" s="52"/>
      <c r="G6" s="52"/>
      <c r="H6" s="52"/>
      <c r="I6" s="52"/>
      <c r="J6" s="52"/>
      <c r="K6" s="52"/>
      <c r="L6" s="61"/>
      <c r="M6" s="52"/>
      <c r="N6" s="62"/>
    </row>
    <row r="7" spans="2:15" s="64" customFormat="1" ht="13.5">
      <c r="B7" s="31"/>
      <c r="C7" s="41" t="s">
        <v>23</v>
      </c>
      <c r="D7" s="41" t="s">
        <v>23</v>
      </c>
      <c r="E7" s="43" t="s">
        <v>152</v>
      </c>
      <c r="F7" s="31" t="s">
        <v>23</v>
      </c>
      <c r="G7" s="31"/>
      <c r="H7" s="31"/>
      <c r="I7" s="31"/>
      <c r="J7" s="31"/>
      <c r="K7" s="31"/>
      <c r="L7" s="31"/>
      <c r="M7" s="31"/>
      <c r="N7" s="44"/>
      <c r="O7" s="63"/>
    </row>
    <row r="8" spans="2:15" s="65" customFormat="1" ht="13.5">
      <c r="B8" s="31"/>
      <c r="C8" s="41"/>
      <c r="D8" s="41"/>
      <c r="E8" s="45" t="s">
        <v>42</v>
      </c>
      <c r="F8" s="31"/>
      <c r="G8" s="31"/>
      <c r="H8" s="31"/>
      <c r="I8" s="31"/>
      <c r="J8" s="31"/>
      <c r="K8" s="31"/>
      <c r="L8" s="31"/>
      <c r="M8" s="31"/>
      <c r="N8" s="44"/>
      <c r="O8" s="63"/>
    </row>
    <row r="9" spans="2:17" s="68" customFormat="1" ht="22.5" customHeight="1">
      <c r="B9" s="30">
        <f>'330'!A164</f>
        <v>1</v>
      </c>
      <c r="C9" s="36">
        <f>'330'!B164</f>
        <v>0</v>
      </c>
      <c r="D9" s="36">
        <f>'330'!C164</f>
        <v>3</v>
      </c>
      <c r="E9" s="66" t="str">
        <f>'330'!D164</f>
        <v>Водоснабдяване и канализация</v>
      </c>
      <c r="F9" s="32">
        <f>'330'!E164</f>
        <v>6</v>
      </c>
      <c r="G9" s="37">
        <f>'330'!F164/2</f>
        <v>30</v>
      </c>
      <c r="H9" s="37">
        <f>'330'!G164*15/2</f>
        <v>15</v>
      </c>
      <c r="I9" s="37">
        <f>'330'!H164*15/2</f>
        <v>0</v>
      </c>
      <c r="J9" s="37">
        <f>'330'!I164*15/2</f>
        <v>0</v>
      </c>
      <c r="K9" s="37">
        <f>'330'!J164*15/2</f>
        <v>15</v>
      </c>
      <c r="L9" s="32" t="str">
        <f>IF('330'!K164="то","и",'330'!K164)</f>
        <v>и</v>
      </c>
      <c r="M9" s="32" t="str">
        <f>'330'!L164</f>
        <v>кз</v>
      </c>
      <c r="N9" s="37">
        <f>'330'!M164</f>
        <v>1</v>
      </c>
      <c r="O9" s="67"/>
      <c r="Q9" s="69"/>
    </row>
    <row r="10" spans="2:17" s="68" customFormat="1" ht="22.5" customHeight="1">
      <c r="B10" s="30">
        <f>'330'!A165</f>
        <v>2</v>
      </c>
      <c r="C10" s="36">
        <f>'330'!B165</f>
        <v>0</v>
      </c>
      <c r="D10" s="36">
        <f>'330'!C165</f>
        <v>3</v>
      </c>
      <c r="E10" s="66" t="str">
        <f>'330'!D165</f>
        <v>Пътно строителство</v>
      </c>
      <c r="F10" s="32">
        <f>'330'!E165</f>
        <v>7</v>
      </c>
      <c r="G10" s="37">
        <f>'330'!F165/2</f>
        <v>30</v>
      </c>
      <c r="H10" s="37">
        <f>'330'!G165*15/2</f>
        <v>15</v>
      </c>
      <c r="I10" s="37">
        <f>'330'!H165*15/2</f>
        <v>0</v>
      </c>
      <c r="J10" s="37">
        <f>'330'!I165*15/2</f>
        <v>0</v>
      </c>
      <c r="K10" s="37">
        <f>'330'!J165*15/2</f>
        <v>15</v>
      </c>
      <c r="L10" s="32" t="str">
        <f>IF('330'!K165="то","и",'330'!K165)</f>
        <v>и</v>
      </c>
      <c r="M10" s="32" t="str">
        <f>'330'!L165</f>
        <v>кп</v>
      </c>
      <c r="N10" s="37">
        <f>'330'!M165</f>
        <v>3</v>
      </c>
      <c r="O10" s="67"/>
      <c r="Q10" s="69"/>
    </row>
    <row r="11" spans="2:17" s="68" customFormat="1" ht="22.5" customHeight="1">
      <c r="B11" s="30">
        <f>'330'!A166</f>
        <v>3</v>
      </c>
      <c r="C11" s="36">
        <f>'330'!B166</f>
        <v>0</v>
      </c>
      <c r="D11" s="36">
        <f>'330'!C166</f>
        <v>3</v>
      </c>
      <c r="E11" s="66" t="str">
        <f>'330'!D166</f>
        <v>Метални конструкции</v>
      </c>
      <c r="F11" s="32">
        <f>'330'!E166</f>
        <v>8</v>
      </c>
      <c r="G11" s="37">
        <f>'330'!F166/2</f>
        <v>37.5</v>
      </c>
      <c r="H11" s="37">
        <f>'330'!G166*15/2</f>
        <v>22.5</v>
      </c>
      <c r="I11" s="37">
        <f>'330'!H166*15/2</f>
        <v>0</v>
      </c>
      <c r="J11" s="37">
        <f>'330'!I166*15/2</f>
        <v>0</v>
      </c>
      <c r="K11" s="37">
        <f>'330'!J166*15/2</f>
        <v>15</v>
      </c>
      <c r="L11" s="32" t="str">
        <f>IF('330'!K166="то","и",'330'!K166)</f>
        <v>и</v>
      </c>
      <c r="M11" s="32" t="str">
        <f>'330'!L166</f>
        <v>кр</v>
      </c>
      <c r="N11" s="37">
        <f>'330'!M166</f>
        <v>2</v>
      </c>
      <c r="O11" s="67"/>
      <c r="Q11" s="69"/>
    </row>
    <row r="12" spans="2:17" s="68" customFormat="1" ht="22.5" customHeight="1">
      <c r="B12" s="30">
        <f>'330'!A167</f>
        <v>4</v>
      </c>
      <c r="C12" s="36">
        <f>'330'!B167</f>
        <v>0</v>
      </c>
      <c r="D12" s="36">
        <f>'330'!C167</f>
        <v>2</v>
      </c>
      <c r="E12" s="66" t="str">
        <f>'330'!D167</f>
        <v>Изпитване на строителни материали и конструкции</v>
      </c>
      <c r="F12" s="32">
        <f>'330'!E167</f>
        <v>5</v>
      </c>
      <c r="G12" s="37">
        <f>'330'!F167/2</f>
        <v>30</v>
      </c>
      <c r="H12" s="37">
        <f>'330'!G167*15/2</f>
        <v>15</v>
      </c>
      <c r="I12" s="37">
        <f>'330'!H167*15/2</f>
        <v>0</v>
      </c>
      <c r="J12" s="37">
        <f>'330'!I167*15/2</f>
        <v>0</v>
      </c>
      <c r="K12" s="37">
        <f>'330'!J167*15/2</f>
        <v>15</v>
      </c>
      <c r="L12" s="32" t="str">
        <f>IF('330'!K167="то","и",'330'!K167)</f>
        <v>и</v>
      </c>
      <c r="M12" s="32">
        <f>'330'!L167</f>
        <v>0</v>
      </c>
      <c r="N12" s="37">
        <f>'330'!M167</f>
      </c>
      <c r="O12" s="67"/>
      <c r="Q12" s="69"/>
    </row>
    <row r="13" spans="2:17" s="68" customFormat="1" ht="22.5" customHeight="1">
      <c r="B13" s="30">
        <v>5</v>
      </c>
      <c r="C13" s="36">
        <f>'330'!B168</f>
        <v>0</v>
      </c>
      <c r="D13" s="36">
        <f>'330'!C168</f>
        <v>2</v>
      </c>
      <c r="E13" s="66" t="str">
        <f>'330'!D168</f>
        <v>Съединения в строителните конструкции</v>
      </c>
      <c r="F13" s="32">
        <f>'330'!E168</f>
        <v>4</v>
      </c>
      <c r="G13" s="37">
        <f>'330'!F168/2</f>
        <v>30</v>
      </c>
      <c r="H13" s="37">
        <f>'330'!G168*15/2</f>
        <v>15</v>
      </c>
      <c r="I13" s="37">
        <f>'330'!H168*15/2</f>
        <v>0</v>
      </c>
      <c r="J13" s="37">
        <f>'330'!I168*15/2</f>
        <v>0</v>
      </c>
      <c r="K13" s="37">
        <f>'330'!J168*15/2</f>
        <v>15</v>
      </c>
      <c r="L13" s="32" t="str">
        <f>IF('330'!K168="то","и",'330'!K168)</f>
        <v>и</v>
      </c>
      <c r="M13" s="32">
        <f>'330'!L168</f>
        <v>0</v>
      </c>
      <c r="N13" s="35">
        <f>'330'!M168</f>
      </c>
      <c r="O13" s="67"/>
      <c r="Q13" s="69"/>
    </row>
    <row r="14" spans="2:17" s="68" customFormat="1" ht="22.5" customHeight="1">
      <c r="B14" s="30">
        <v>6</v>
      </c>
      <c r="C14" s="36">
        <f>'330'!B169</f>
        <v>0</v>
      </c>
      <c r="D14" s="36">
        <f>'330'!C169</f>
        <v>0</v>
      </c>
      <c r="E14" s="66">
        <f>'330'!D169</f>
        <v>0</v>
      </c>
      <c r="F14" s="32">
        <f>'330'!E169</f>
        <v>0</v>
      </c>
      <c r="G14" s="37">
        <f>'330'!F169/2</f>
        <v>0</v>
      </c>
      <c r="H14" s="37">
        <f>'330'!G169*15/2</f>
        <v>0</v>
      </c>
      <c r="I14" s="37">
        <f>'330'!H169*15/2</f>
        <v>0</v>
      </c>
      <c r="J14" s="37">
        <f>'330'!I169*15/2</f>
        <v>0</v>
      </c>
      <c r="K14" s="37">
        <f>'330'!J169*15/2</f>
        <v>0</v>
      </c>
      <c r="L14" s="32">
        <f>IF('330'!K169="то","и",'330'!K169)</f>
        <v>0</v>
      </c>
      <c r="M14" s="32">
        <f>'330'!L169</f>
        <v>0</v>
      </c>
      <c r="N14" s="35">
        <f>'330'!M169</f>
      </c>
      <c r="O14" s="67"/>
      <c r="Q14" s="69"/>
    </row>
    <row r="15" spans="2:17" s="68" customFormat="1" ht="22.5" customHeight="1">
      <c r="B15" s="30">
        <v>7</v>
      </c>
      <c r="C15" s="36">
        <f>'330'!B170</f>
        <v>0</v>
      </c>
      <c r="D15" s="36">
        <f>'330'!C170</f>
        <v>0</v>
      </c>
      <c r="E15" s="66">
        <f>'330'!D170</f>
        <v>0</v>
      </c>
      <c r="F15" s="32">
        <f>'330'!E170</f>
        <v>0</v>
      </c>
      <c r="G15" s="37">
        <f>'330'!F170/2</f>
        <v>0</v>
      </c>
      <c r="H15" s="37">
        <f>'330'!G170*15/2</f>
        <v>0</v>
      </c>
      <c r="I15" s="37">
        <f>'330'!H170*15/2</f>
        <v>0</v>
      </c>
      <c r="J15" s="37">
        <f>'330'!I170*15/2</f>
        <v>0</v>
      </c>
      <c r="K15" s="37">
        <f>'330'!J170*15/2</f>
        <v>0</v>
      </c>
      <c r="L15" s="32">
        <f>IF('330'!K170="то","и",'330'!K170)</f>
        <v>0</v>
      </c>
      <c r="M15" s="32">
        <f>'330'!L170</f>
        <v>0</v>
      </c>
      <c r="N15" s="35">
        <f>'330'!M170</f>
      </c>
      <c r="O15" s="67"/>
      <c r="Q15" s="69"/>
    </row>
    <row r="16" spans="2:17" s="68" customFormat="1" ht="22.5" customHeight="1">
      <c r="B16" s="30">
        <v>8</v>
      </c>
      <c r="C16" s="36">
        <f>'330'!B171</f>
        <v>0</v>
      </c>
      <c r="D16" s="36">
        <f>'330'!C171</f>
        <v>0</v>
      </c>
      <c r="E16" s="66">
        <f>'330'!D171</f>
        <v>0</v>
      </c>
      <c r="F16" s="32">
        <f>'330'!E171</f>
        <v>0</v>
      </c>
      <c r="G16" s="37">
        <f>'330'!F171/2</f>
        <v>0</v>
      </c>
      <c r="H16" s="37">
        <f>'330'!G171*15/2</f>
        <v>0</v>
      </c>
      <c r="I16" s="37">
        <f>'330'!H171*15/2</f>
        <v>0</v>
      </c>
      <c r="J16" s="37">
        <f>'330'!I171*15/2</f>
        <v>0</v>
      </c>
      <c r="K16" s="37">
        <f>'330'!J171*15/2</f>
        <v>0</v>
      </c>
      <c r="L16" s="32">
        <f>IF('330'!K171="то","и",'330'!K171)</f>
        <v>0</v>
      </c>
      <c r="M16" s="32">
        <f>'330'!L171</f>
        <v>0</v>
      </c>
      <c r="N16" s="35">
        <f>'330'!M171</f>
      </c>
      <c r="O16" s="67"/>
      <c r="Q16" s="69"/>
    </row>
    <row r="17" spans="2:17" s="68" customFormat="1" ht="22.5" customHeight="1">
      <c r="B17" s="97"/>
      <c r="C17" s="98"/>
      <c r="D17" s="98"/>
      <c r="E17" s="348" t="s">
        <v>48</v>
      </c>
      <c r="F17" s="349"/>
      <c r="G17" s="349"/>
      <c r="H17" s="349"/>
      <c r="I17" s="349"/>
      <c r="J17" s="349"/>
      <c r="K17" s="349"/>
      <c r="L17" s="349"/>
      <c r="M17" s="349"/>
      <c r="N17" s="349"/>
      <c r="O17" s="67"/>
      <c r="Q17" s="69"/>
    </row>
    <row r="18" spans="2:17" s="68" customFormat="1" ht="22.5" customHeight="1">
      <c r="B18" s="36" t="str">
        <f>'330'!A173</f>
        <v>1.1</v>
      </c>
      <c r="C18" s="36">
        <f>'330'!B173</f>
        <v>0</v>
      </c>
      <c r="D18" s="36">
        <f>'330'!C173</f>
        <v>0</v>
      </c>
      <c r="E18" s="188">
        <f>'330'!D173</f>
        <v>0</v>
      </c>
      <c r="F18" s="36">
        <f>'330'!E173</f>
        <v>0</v>
      </c>
      <c r="G18" s="37">
        <f>'330'!F173/2</f>
        <v>0</v>
      </c>
      <c r="H18" s="37">
        <f>'330'!G173*15/2</f>
        <v>0</v>
      </c>
      <c r="I18" s="37">
        <f>'330'!H173*15/2</f>
        <v>0</v>
      </c>
      <c r="J18" s="37">
        <f>'330'!I173*15/2</f>
        <v>0</v>
      </c>
      <c r="K18" s="37">
        <f>'330'!J173*15/2</f>
        <v>0</v>
      </c>
      <c r="L18" s="32">
        <f>IF('330'!K173="то","и",'330'!K173)</f>
        <v>0</v>
      </c>
      <c r="M18" s="36">
        <f>'330'!L173</f>
        <v>0</v>
      </c>
      <c r="N18" s="37">
        <f>'330'!M173</f>
      </c>
      <c r="O18" s="67"/>
      <c r="Q18" s="69"/>
    </row>
    <row r="19" spans="2:17" s="68" customFormat="1" ht="22.5" customHeight="1">
      <c r="B19" s="36" t="str">
        <f>'330'!A174</f>
        <v>1.2</v>
      </c>
      <c r="C19" s="36">
        <f>'330'!B174</f>
        <v>0</v>
      </c>
      <c r="D19" s="36">
        <f>'330'!C174</f>
        <v>0</v>
      </c>
      <c r="E19" s="188">
        <f>'330'!D174</f>
        <v>0</v>
      </c>
      <c r="F19" s="36">
        <f>'330'!E174</f>
        <v>0</v>
      </c>
      <c r="G19" s="37">
        <f>'330'!F174/2</f>
        <v>0</v>
      </c>
      <c r="H19" s="37">
        <f>'330'!G174*15/2</f>
        <v>0</v>
      </c>
      <c r="I19" s="37">
        <f>'330'!H174*15/2</f>
        <v>0</v>
      </c>
      <c r="J19" s="37">
        <f>'330'!I174*15/2</f>
        <v>0</v>
      </c>
      <c r="K19" s="37">
        <f>'330'!J174*15/2</f>
        <v>0</v>
      </c>
      <c r="L19" s="32">
        <f>IF('330'!K174="то","и",'330'!K174)</f>
        <v>0</v>
      </c>
      <c r="M19" s="36">
        <f>'330'!L174</f>
        <v>0</v>
      </c>
      <c r="N19" s="37">
        <f>'330'!M174</f>
      </c>
      <c r="O19" s="67"/>
      <c r="Q19" s="69"/>
    </row>
    <row r="20" spans="2:17" s="68" customFormat="1" ht="22.5" customHeight="1">
      <c r="B20" s="36" t="str">
        <f>'330'!A175</f>
        <v>1.3</v>
      </c>
      <c r="C20" s="36">
        <f>'330'!B175</f>
        <v>0</v>
      </c>
      <c r="D20" s="36">
        <f>'330'!C175</f>
        <v>0</v>
      </c>
      <c r="E20" s="188">
        <f>'330'!D175</f>
        <v>0</v>
      </c>
      <c r="F20" s="36">
        <f>'330'!E175</f>
        <v>0</v>
      </c>
      <c r="G20" s="37">
        <f>'330'!F175/2</f>
        <v>0</v>
      </c>
      <c r="H20" s="37">
        <f>'330'!G175*15/2</f>
        <v>0</v>
      </c>
      <c r="I20" s="37">
        <f>'330'!H175*15/2</f>
        <v>0</v>
      </c>
      <c r="J20" s="37">
        <f>'330'!I175*15/2</f>
        <v>0</v>
      </c>
      <c r="K20" s="37">
        <f>'330'!J175*15/2</f>
        <v>0</v>
      </c>
      <c r="L20" s="32">
        <f>IF('330'!K175="то","и",'330'!K175)</f>
        <v>0</v>
      </c>
      <c r="M20" s="28">
        <f>'330'!L175</f>
        <v>0</v>
      </c>
      <c r="N20" s="37">
        <f>'330'!M175</f>
      </c>
      <c r="O20" s="67"/>
      <c r="Q20" s="70"/>
    </row>
    <row r="21" spans="2:17" s="68" customFormat="1" ht="22.5" customHeight="1">
      <c r="B21" s="36" t="s">
        <v>52</v>
      </c>
      <c r="C21" s="36">
        <f>'330'!B176</f>
        <v>0</v>
      </c>
      <c r="D21" s="36">
        <f>'330'!C176</f>
        <v>0</v>
      </c>
      <c r="E21" s="66">
        <f>'330'!D176</f>
        <v>0</v>
      </c>
      <c r="F21" s="32">
        <f>'330'!E176</f>
        <v>0</v>
      </c>
      <c r="G21" s="37">
        <f>'330'!F176/2</f>
        <v>0</v>
      </c>
      <c r="H21" s="37">
        <f>'330'!G176*15/2</f>
        <v>0</v>
      </c>
      <c r="I21" s="37">
        <f>'330'!H176*15/2</f>
        <v>0</v>
      </c>
      <c r="J21" s="37">
        <f>'330'!I176*15/2</f>
        <v>0</v>
      </c>
      <c r="K21" s="37">
        <f>'330'!J176*15/2</f>
        <v>0</v>
      </c>
      <c r="L21" s="32">
        <f>IF('330'!K176="то","и",'330'!K176)</f>
        <v>0</v>
      </c>
      <c r="M21" s="32">
        <f>'330'!L176</f>
        <v>0</v>
      </c>
      <c r="N21" s="35">
        <f>'330'!M176</f>
      </c>
      <c r="O21" s="67"/>
      <c r="Q21" s="70"/>
    </row>
    <row r="22" spans="2:17" s="68" customFormat="1" ht="23.25" customHeight="1">
      <c r="B22" s="36" t="s">
        <v>115</v>
      </c>
      <c r="C22" s="36">
        <f>'330'!B177</f>
        <v>0</v>
      </c>
      <c r="D22" s="36">
        <f>'330'!C177</f>
        <v>0</v>
      </c>
      <c r="E22" s="66">
        <f>'330'!D177</f>
        <v>0</v>
      </c>
      <c r="F22" s="32">
        <f>'330'!E177</f>
        <v>0</v>
      </c>
      <c r="G22" s="37">
        <f>'330'!F177/2</f>
        <v>0</v>
      </c>
      <c r="H22" s="37">
        <f>'330'!G177*15/2</f>
        <v>0</v>
      </c>
      <c r="I22" s="37">
        <f>'330'!H177*15/2</f>
        <v>0</v>
      </c>
      <c r="J22" s="37">
        <f>'330'!I177*15/2</f>
        <v>0</v>
      </c>
      <c r="K22" s="37">
        <f>'330'!J177*15/2</f>
        <v>0</v>
      </c>
      <c r="L22" s="32">
        <f>IF('330'!K177="то","и",'330'!K177)</f>
        <v>0</v>
      </c>
      <c r="M22" s="32">
        <f>'330'!L177</f>
        <v>0</v>
      </c>
      <c r="N22" s="35">
        <f>'330'!M177</f>
      </c>
      <c r="O22" s="67"/>
      <c r="Q22" s="70"/>
    </row>
    <row r="23" spans="2:17" s="68" customFormat="1" ht="22.5" customHeight="1">
      <c r="B23" s="97"/>
      <c r="C23" s="98"/>
      <c r="D23" s="98"/>
      <c r="E23" s="348" t="s">
        <v>48</v>
      </c>
      <c r="F23" s="349"/>
      <c r="G23" s="349"/>
      <c r="H23" s="349"/>
      <c r="I23" s="349"/>
      <c r="J23" s="349"/>
      <c r="K23" s="349"/>
      <c r="L23" s="349"/>
      <c r="M23" s="349"/>
      <c r="N23" s="349"/>
      <c r="O23" s="67"/>
      <c r="Q23" s="69"/>
    </row>
    <row r="24" spans="2:17" s="68" customFormat="1" ht="22.5" customHeight="1">
      <c r="B24" s="36" t="str">
        <f>'330'!A51</f>
        <v>2.1</v>
      </c>
      <c r="C24" s="36">
        <f>'330'!B179</f>
        <v>0</v>
      </c>
      <c r="D24" s="36">
        <f>'330'!C179</f>
        <v>0</v>
      </c>
      <c r="E24" s="188">
        <f>'330'!D179</f>
        <v>0</v>
      </c>
      <c r="F24" s="36">
        <f>'330'!E179</f>
        <v>0</v>
      </c>
      <c r="G24" s="37">
        <f>'330'!F179/2</f>
        <v>0</v>
      </c>
      <c r="H24" s="37">
        <f>'330'!G179*15/2</f>
        <v>0</v>
      </c>
      <c r="I24" s="37">
        <f>'330'!H179*15/2</f>
        <v>0</v>
      </c>
      <c r="J24" s="37">
        <f>'330'!I179*15/2</f>
        <v>0</v>
      </c>
      <c r="K24" s="37">
        <f>'330'!J179*15/2</f>
        <v>0</v>
      </c>
      <c r="L24" s="32">
        <f>IF('330'!K179="то","и",'330'!K179)</f>
        <v>0</v>
      </c>
      <c r="M24" s="36">
        <f>'330'!L179</f>
        <v>0</v>
      </c>
      <c r="N24" s="35">
        <f>'330'!M179</f>
      </c>
      <c r="O24" s="67"/>
      <c r="Q24" s="70"/>
    </row>
    <row r="25" spans="2:17" s="68" customFormat="1" ht="22.5" customHeight="1">
      <c r="B25" s="36" t="str">
        <f>'330'!A52</f>
        <v>2.2</v>
      </c>
      <c r="C25" s="36">
        <f>'330'!B180</f>
        <v>0</v>
      </c>
      <c r="D25" s="36">
        <f>'330'!C180</f>
        <v>0</v>
      </c>
      <c r="E25" s="188">
        <f>'330'!D180</f>
        <v>0</v>
      </c>
      <c r="F25" s="28">
        <f>'330'!E180</f>
        <v>0</v>
      </c>
      <c r="G25" s="37">
        <f>'330'!F180/2</f>
        <v>0</v>
      </c>
      <c r="H25" s="37">
        <f>'330'!G180*15/2</f>
        <v>0</v>
      </c>
      <c r="I25" s="37">
        <f>'330'!H180*15/2</f>
        <v>0</v>
      </c>
      <c r="J25" s="37">
        <f>'330'!I180*15/2</f>
        <v>0</v>
      </c>
      <c r="K25" s="37">
        <f>'330'!J180*15/2</f>
        <v>0</v>
      </c>
      <c r="L25" s="32">
        <f>IF('330'!K180="то","и",'330'!K180)</f>
        <v>0</v>
      </c>
      <c r="M25" s="28">
        <f>'330'!L180</f>
        <v>0</v>
      </c>
      <c r="N25" s="35">
        <f>'330'!M180</f>
      </c>
      <c r="O25" s="67"/>
      <c r="Q25" s="70"/>
    </row>
    <row r="26" spans="2:17" s="68" customFormat="1" ht="22.5" customHeight="1">
      <c r="B26" s="36" t="str">
        <f>'330'!A53</f>
        <v>2.3</v>
      </c>
      <c r="C26" s="36">
        <f>'330'!B181</f>
        <v>0</v>
      </c>
      <c r="D26" s="36">
        <f>'330'!C181</f>
        <v>0</v>
      </c>
      <c r="E26" s="227">
        <f>'330'!D181</f>
        <v>0</v>
      </c>
      <c r="F26" s="28">
        <f>'330'!E181</f>
        <v>0</v>
      </c>
      <c r="G26" s="37">
        <f>'330'!F181/2</f>
        <v>0</v>
      </c>
      <c r="H26" s="37">
        <f>'330'!G181*15/2</f>
        <v>0</v>
      </c>
      <c r="I26" s="37">
        <f>'330'!H181*15/2</f>
        <v>0</v>
      </c>
      <c r="J26" s="37">
        <f>'330'!I181*15/2</f>
        <v>0</v>
      </c>
      <c r="K26" s="37">
        <f>'330'!J181*15/2</f>
        <v>0</v>
      </c>
      <c r="L26" s="32">
        <f>IF('330'!K181="то","и",'330'!K181)</f>
        <v>0</v>
      </c>
      <c r="M26" s="36">
        <f>'330'!L181</f>
        <v>0</v>
      </c>
      <c r="N26" s="35">
        <f>'330'!M181</f>
      </c>
      <c r="O26" s="67"/>
      <c r="Q26" s="70"/>
    </row>
    <row r="27" spans="2:17" s="68" customFormat="1" ht="22.5" customHeight="1">
      <c r="B27" s="209" t="s">
        <v>96</v>
      </c>
      <c r="C27" s="36">
        <f>'330'!B182</f>
        <v>0</v>
      </c>
      <c r="D27" s="36">
        <f>'330'!C182</f>
        <v>0</v>
      </c>
      <c r="E27" s="66">
        <f>'330'!D182</f>
        <v>0</v>
      </c>
      <c r="F27" s="32">
        <f>'330'!E182</f>
        <v>0</v>
      </c>
      <c r="G27" s="37">
        <f>'330'!F182/2</f>
        <v>0</v>
      </c>
      <c r="H27" s="37">
        <f>'330'!G182*15/2</f>
        <v>0</v>
      </c>
      <c r="I27" s="37">
        <f>'330'!H182*15/2</f>
        <v>0</v>
      </c>
      <c r="J27" s="37">
        <f>'330'!I182*15/2</f>
        <v>0</v>
      </c>
      <c r="K27" s="37">
        <f>'330'!J182*15/2</f>
        <v>0</v>
      </c>
      <c r="L27" s="32">
        <f>IF('330'!K182="то","и",'330'!K182)</f>
        <v>0</v>
      </c>
      <c r="M27" s="32">
        <f>'330'!L182</f>
        <v>0</v>
      </c>
      <c r="N27" s="35">
        <f>'330'!M182</f>
      </c>
      <c r="O27" s="67"/>
      <c r="Q27" s="70"/>
    </row>
    <row r="28" spans="2:17" s="71" customFormat="1" ht="22.5" customHeight="1" thickBot="1">
      <c r="B28" s="209" t="s">
        <v>116</v>
      </c>
      <c r="C28" s="36">
        <f>'330'!B183</f>
        <v>0</v>
      </c>
      <c r="D28" s="36">
        <f>'330'!C183</f>
        <v>0</v>
      </c>
      <c r="E28" s="66">
        <f>'330'!D183</f>
        <v>0</v>
      </c>
      <c r="F28" s="32">
        <f>'330'!E183</f>
        <v>0</v>
      </c>
      <c r="G28" s="37">
        <f>'330'!F183/2</f>
        <v>0</v>
      </c>
      <c r="H28" s="37">
        <f>'330'!G183*15/2</f>
        <v>0</v>
      </c>
      <c r="I28" s="37">
        <f>'330'!H183*15/2</f>
        <v>0</v>
      </c>
      <c r="J28" s="37">
        <f>'330'!I183*15/2</f>
        <v>0</v>
      </c>
      <c r="K28" s="37">
        <f>'330'!J183*15/2</f>
        <v>0</v>
      </c>
      <c r="L28" s="32">
        <f>IF('330'!K183="то","и",'330'!K183)</f>
        <v>0</v>
      </c>
      <c r="M28" s="32">
        <f>'330'!L183</f>
        <v>0</v>
      </c>
      <c r="N28" s="35">
        <f>'330'!M183</f>
      </c>
      <c r="O28" s="67"/>
      <c r="Q28" s="70"/>
    </row>
    <row r="29" spans="2:15" s="68" customFormat="1" ht="54.75" customHeight="1" thickBot="1">
      <c r="B29" s="355" t="s">
        <v>67</v>
      </c>
      <c r="C29" s="356"/>
      <c r="D29" s="356"/>
      <c r="E29" s="356"/>
      <c r="F29" s="218">
        <f>'330'!E184</f>
        <v>30</v>
      </c>
      <c r="G29" s="223">
        <f>'330'!F184/2</f>
        <v>157.5</v>
      </c>
      <c r="H29" s="223">
        <f>'330'!G184*15/2</f>
        <v>82.5</v>
      </c>
      <c r="I29" s="223">
        <f>'330'!H184*15/2</f>
        <v>0</v>
      </c>
      <c r="J29" s="223">
        <f>'330'!I184*15/2</f>
        <v>0</v>
      </c>
      <c r="K29" s="223">
        <f>'330'!J184*15/2</f>
        <v>75</v>
      </c>
      <c r="L29" s="222" t="s">
        <v>147</v>
      </c>
      <c r="M29" s="218" t="str">
        <f>'330'!L184</f>
        <v>1кп 1кр 1кз</v>
      </c>
      <c r="N29" s="223">
        <f>'330'!M184</f>
        <v>6</v>
      </c>
      <c r="O29" s="67"/>
    </row>
    <row r="30" spans="2:15" s="68" customFormat="1" ht="14.25" customHeight="1">
      <c r="B30" s="187"/>
      <c r="C30" s="187"/>
      <c r="D30" s="187"/>
      <c r="E30" s="187"/>
      <c r="F30" s="163"/>
      <c r="G30" s="163"/>
      <c r="H30" s="163"/>
      <c r="I30" s="163"/>
      <c r="J30" s="163"/>
      <c r="K30" s="163"/>
      <c r="L30" s="190"/>
      <c r="M30" s="190"/>
      <c r="N30" s="191"/>
      <c r="O30" s="67"/>
    </row>
    <row r="31" ht="15" customHeight="1"/>
    <row r="33" spans="7:14" ht="15">
      <c r="G33" s="233" t="s">
        <v>81</v>
      </c>
      <c r="H33" s="233"/>
      <c r="L33" s="233"/>
      <c r="M33" s="105"/>
      <c r="N33" s="105"/>
    </row>
    <row r="34" spans="8:14" ht="13.5">
      <c r="H34" s="279" t="s">
        <v>106</v>
      </c>
      <c r="I34" s="277"/>
      <c r="J34" s="277"/>
      <c r="K34" s="277"/>
      <c r="L34" s="277"/>
      <c r="M34" s="277"/>
      <c r="N34" s="277"/>
    </row>
  </sheetData>
  <sheetProtection/>
  <mergeCells count="17">
    <mergeCell ref="E17:N17"/>
    <mergeCell ref="E23:N23"/>
    <mergeCell ref="B29:E29"/>
    <mergeCell ref="H3:H4"/>
    <mergeCell ref="I3:I4"/>
    <mergeCell ref="J3:J4"/>
    <mergeCell ref="K3:K4"/>
    <mergeCell ref="B1:N1"/>
    <mergeCell ref="B2:B4"/>
    <mergeCell ref="C2:C4"/>
    <mergeCell ref="D2:D4"/>
    <mergeCell ref="E2:E4"/>
    <mergeCell ref="F2:F4"/>
    <mergeCell ref="G2:G4"/>
    <mergeCell ref="H2:K2"/>
    <mergeCell ref="L2:L4"/>
    <mergeCell ref="M2:N3"/>
  </mergeCells>
  <printOptions horizontalCentered="1"/>
  <pageMargins left="0.17" right="0.16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Q34"/>
  <sheetViews>
    <sheetView zoomScalePageLayoutView="0" workbookViewId="0" topLeftCell="A6">
      <selection activeCell="E12" sqref="E12"/>
    </sheetView>
  </sheetViews>
  <sheetFormatPr defaultColWidth="9.00390625" defaultRowHeight="13.5"/>
  <cols>
    <col min="1" max="1" width="9.00390625" style="74" customWidth="1"/>
    <col min="2" max="2" width="3.25390625" style="64" customWidth="1"/>
    <col min="3" max="3" width="5.625" style="64" customWidth="1"/>
    <col min="4" max="4" width="4.125" style="64" customWidth="1"/>
    <col min="5" max="5" width="28.50390625" style="64" customWidth="1"/>
    <col min="6" max="6" width="3.625" style="64" customWidth="1"/>
    <col min="7" max="7" width="4.875" style="64" customWidth="1"/>
    <col min="8" max="8" width="3.75390625" style="64" customWidth="1"/>
    <col min="9" max="9" width="3.375" style="64" customWidth="1"/>
    <col min="10" max="10" width="3.75390625" style="64" customWidth="1"/>
    <col min="11" max="11" width="3.875" style="64" customWidth="1"/>
    <col min="12" max="12" width="3.375" style="64" customWidth="1"/>
    <col min="13" max="13" width="3.50390625" style="64" customWidth="1"/>
    <col min="14" max="14" width="4.125" style="64" customWidth="1"/>
    <col min="15" max="17" width="4.625" style="74" customWidth="1"/>
    <col min="18" max="16384" width="9.00390625" style="74" customWidth="1"/>
  </cols>
  <sheetData>
    <row r="1" spans="2:14" s="49" customFormat="1" ht="31.5" customHeight="1">
      <c r="B1" s="328" t="s">
        <v>137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2:14" s="50" customFormat="1" ht="31.5" customHeight="1">
      <c r="B2" s="329" t="s">
        <v>0</v>
      </c>
      <c r="C2" s="332" t="s">
        <v>24</v>
      </c>
      <c r="D2" s="335" t="s">
        <v>1</v>
      </c>
      <c r="E2" s="338" t="s">
        <v>2</v>
      </c>
      <c r="F2" s="341" t="s">
        <v>25</v>
      </c>
      <c r="G2" s="344" t="s">
        <v>3</v>
      </c>
      <c r="H2" s="313" t="s">
        <v>72</v>
      </c>
      <c r="I2" s="314"/>
      <c r="J2" s="314"/>
      <c r="K2" s="315"/>
      <c r="L2" s="320" t="s">
        <v>26</v>
      </c>
      <c r="M2" s="445" t="s">
        <v>27</v>
      </c>
      <c r="N2" s="445"/>
    </row>
    <row r="3" spans="2:14" s="50" customFormat="1" ht="47.25" customHeight="1">
      <c r="B3" s="330"/>
      <c r="C3" s="333"/>
      <c r="D3" s="336"/>
      <c r="E3" s="339"/>
      <c r="F3" s="342"/>
      <c r="G3" s="345"/>
      <c r="H3" s="316" t="s">
        <v>4</v>
      </c>
      <c r="I3" s="316" t="s">
        <v>5</v>
      </c>
      <c r="J3" s="316" t="s">
        <v>18</v>
      </c>
      <c r="K3" s="316" t="s">
        <v>19</v>
      </c>
      <c r="L3" s="321"/>
      <c r="M3" s="445"/>
      <c r="N3" s="445"/>
    </row>
    <row r="4" spans="2:14" s="50" customFormat="1" ht="67.5" customHeight="1">
      <c r="B4" s="331"/>
      <c r="C4" s="334"/>
      <c r="D4" s="337"/>
      <c r="E4" s="340"/>
      <c r="F4" s="343"/>
      <c r="G4" s="346"/>
      <c r="H4" s="316"/>
      <c r="I4" s="316"/>
      <c r="J4" s="316"/>
      <c r="K4" s="316"/>
      <c r="L4" s="322"/>
      <c r="M4" s="278" t="s">
        <v>38</v>
      </c>
      <c r="N4" s="278" t="s">
        <v>39</v>
      </c>
    </row>
    <row r="5" spans="2:14" s="60" customFormat="1" ht="18" customHeight="1">
      <c r="B5" s="51">
        <v>1</v>
      </c>
      <c r="C5" s="52">
        <v>2</v>
      </c>
      <c r="D5" s="53">
        <v>3</v>
      </c>
      <c r="E5" s="54">
        <v>4</v>
      </c>
      <c r="F5" s="55">
        <v>5</v>
      </c>
      <c r="G5" s="56">
        <v>6</v>
      </c>
      <c r="H5" s="57">
        <v>7</v>
      </c>
      <c r="I5" s="57">
        <v>8</v>
      </c>
      <c r="J5" s="57">
        <v>9</v>
      </c>
      <c r="K5" s="58">
        <v>10</v>
      </c>
      <c r="L5" s="59">
        <v>11</v>
      </c>
      <c r="M5" s="52">
        <v>12</v>
      </c>
      <c r="N5" s="52">
        <v>13</v>
      </c>
    </row>
    <row r="6" spans="2:14" s="60" customFormat="1" ht="18" customHeight="1">
      <c r="B6" s="52"/>
      <c r="C6" s="52"/>
      <c r="D6" s="52"/>
      <c r="E6" s="54"/>
      <c r="F6" s="52"/>
      <c r="G6" s="52"/>
      <c r="H6" s="52"/>
      <c r="I6" s="52"/>
      <c r="J6" s="52"/>
      <c r="K6" s="52"/>
      <c r="L6" s="61"/>
      <c r="M6" s="52"/>
      <c r="N6" s="62"/>
    </row>
    <row r="7" spans="2:17" s="71" customFormat="1" ht="21" customHeight="1">
      <c r="B7" s="30"/>
      <c r="C7" s="36"/>
      <c r="D7" s="41" t="s">
        <v>23</v>
      </c>
      <c r="E7" s="43" t="s">
        <v>153</v>
      </c>
      <c r="F7" s="31" t="s">
        <v>23</v>
      </c>
      <c r="G7" s="31"/>
      <c r="H7" s="31"/>
      <c r="I7" s="31"/>
      <c r="J7" s="31"/>
      <c r="K7" s="31"/>
      <c r="L7" s="31"/>
      <c r="M7" s="31"/>
      <c r="N7" s="44"/>
      <c r="O7" s="67"/>
      <c r="Q7" s="70"/>
    </row>
    <row r="8" spans="2:17" s="68" customFormat="1" ht="21" customHeight="1">
      <c r="B8" s="30"/>
      <c r="C8" s="36"/>
      <c r="D8" s="41"/>
      <c r="E8" s="45" t="s">
        <v>42</v>
      </c>
      <c r="F8" s="31"/>
      <c r="G8" s="31"/>
      <c r="H8" s="31"/>
      <c r="I8" s="31"/>
      <c r="J8" s="31"/>
      <c r="K8" s="31"/>
      <c r="L8" s="31"/>
      <c r="M8" s="31"/>
      <c r="N8" s="44"/>
      <c r="O8" s="67"/>
      <c r="Q8" s="70"/>
    </row>
    <row r="9" spans="2:17" s="68" customFormat="1" ht="21" customHeight="1">
      <c r="B9" s="30">
        <f>'330'!A189</f>
        <v>1</v>
      </c>
      <c r="C9" s="36">
        <f>'330'!B189</f>
        <v>0</v>
      </c>
      <c r="D9" s="36" t="str">
        <f>'330'!C189</f>
        <v>3</v>
      </c>
      <c r="E9" s="40" t="str">
        <f>'330'!D189</f>
        <v>Организация и управление на строителните работи</v>
      </c>
      <c r="F9" s="28">
        <f>'330'!E189</f>
        <v>4</v>
      </c>
      <c r="G9" s="37">
        <f>'330'!F189/2</f>
        <v>25</v>
      </c>
      <c r="H9" s="37">
        <f>'330'!G189*10/2</f>
        <v>15</v>
      </c>
      <c r="I9" s="37">
        <f>'330'!H189*10/2</f>
        <v>0</v>
      </c>
      <c r="J9" s="37">
        <f>'330'!I189*10/2</f>
        <v>0</v>
      </c>
      <c r="K9" s="37">
        <f>'330'!J189*10/2</f>
        <v>10</v>
      </c>
      <c r="L9" s="30" t="str">
        <f>IF('330'!K189="то","и",'330'!K189)</f>
        <v>и</v>
      </c>
      <c r="M9" s="32"/>
      <c r="N9" s="35">
        <f>'330'!M189</f>
      </c>
      <c r="O9" s="67"/>
      <c r="Q9" s="70"/>
    </row>
    <row r="10" spans="2:17" s="68" customFormat="1" ht="21" customHeight="1">
      <c r="B10" s="30">
        <f>'330'!A190</f>
        <v>2</v>
      </c>
      <c r="C10" s="36">
        <f>'330'!B190</f>
        <v>0</v>
      </c>
      <c r="D10" s="36" t="str">
        <f>'330'!C190</f>
        <v>3</v>
      </c>
      <c r="E10" s="40" t="str">
        <f>'330'!D190</f>
        <v>Правни и нормативни основи на строителството</v>
      </c>
      <c r="F10" s="28">
        <f>'330'!E190</f>
        <v>3</v>
      </c>
      <c r="G10" s="37">
        <f>'330'!F190/2</f>
        <v>15</v>
      </c>
      <c r="H10" s="37">
        <f>'330'!G190*10/2</f>
        <v>10</v>
      </c>
      <c r="I10" s="37">
        <f>'330'!H190*10/2</f>
        <v>0</v>
      </c>
      <c r="J10" s="37">
        <f>'330'!I190*10/2</f>
        <v>0</v>
      </c>
      <c r="K10" s="37">
        <f>'330'!J190*10/2</f>
        <v>5</v>
      </c>
      <c r="L10" s="30" t="str">
        <f>IF('330'!K190="то","и",'330'!K190)</f>
        <v>и</v>
      </c>
      <c r="M10" s="32"/>
      <c r="N10" s="35">
        <f>'330'!M190</f>
      </c>
      <c r="O10" s="67"/>
      <c r="Q10" s="70"/>
    </row>
    <row r="11" spans="2:17" s="68" customFormat="1" ht="21" customHeight="1">
      <c r="B11" s="30">
        <f>'330'!A191</f>
        <v>3</v>
      </c>
      <c r="C11" s="36">
        <f>'330'!B191</f>
        <v>0</v>
      </c>
      <c r="D11" s="36" t="str">
        <f>'330'!C191</f>
        <v>1</v>
      </c>
      <c r="E11" s="40" t="str">
        <f>'330'!D191</f>
        <v>Технологии за производство и монтаж на метални конструкции</v>
      </c>
      <c r="F11" s="28">
        <f>'330'!E191</f>
        <v>3</v>
      </c>
      <c r="G11" s="37">
        <f>'330'!F191/2</f>
        <v>15</v>
      </c>
      <c r="H11" s="37">
        <f>'330'!G191*10/2</f>
        <v>10</v>
      </c>
      <c r="I11" s="37">
        <f>'330'!H191*10/2</f>
        <v>0</v>
      </c>
      <c r="J11" s="37">
        <f>'330'!I191*10/2</f>
        <v>0</v>
      </c>
      <c r="K11" s="37">
        <f>'330'!J191*10/2</f>
        <v>5</v>
      </c>
      <c r="L11" s="30" t="str">
        <f>IF('330'!K191="то","и",'330'!K191)</f>
        <v>и</v>
      </c>
      <c r="M11" s="32"/>
      <c r="N11" s="35">
        <f>'330'!M191</f>
      </c>
      <c r="O11" s="67"/>
      <c r="Q11" s="70"/>
    </row>
    <row r="12" spans="2:17" s="68" customFormat="1" ht="21" customHeight="1">
      <c r="B12" s="30">
        <v>4</v>
      </c>
      <c r="C12" s="36">
        <f>'330'!B193</f>
        <v>0</v>
      </c>
      <c r="D12" s="36">
        <f>'330'!C193</f>
        <v>0</v>
      </c>
      <c r="E12" s="40">
        <f>'330'!D193</f>
        <v>0</v>
      </c>
      <c r="F12" s="28">
        <f>'330'!E193</f>
        <v>0</v>
      </c>
      <c r="G12" s="37">
        <f>'330'!F193/2</f>
        <v>0</v>
      </c>
      <c r="H12" s="37">
        <f>'330'!G193*10/2</f>
        <v>0</v>
      </c>
      <c r="I12" s="37">
        <f>'330'!H193*10/2</f>
        <v>0</v>
      </c>
      <c r="J12" s="37">
        <f>'330'!I193*10/2</f>
        <v>0</v>
      </c>
      <c r="K12" s="37">
        <f>'330'!J193*10/2</f>
        <v>0</v>
      </c>
      <c r="L12" s="30">
        <f>IF('330'!K193="то","и",'330'!K193)</f>
        <v>0</v>
      </c>
      <c r="M12" s="32"/>
      <c r="N12" s="35"/>
      <c r="O12" s="67"/>
      <c r="Q12" s="70"/>
    </row>
    <row r="13" spans="2:17" s="68" customFormat="1" ht="21" customHeight="1">
      <c r="B13" s="30">
        <v>5</v>
      </c>
      <c r="C13" s="36">
        <f>'330'!B194</f>
        <v>0</v>
      </c>
      <c r="D13" s="36">
        <f>'330'!C194</f>
        <v>0</v>
      </c>
      <c r="E13" s="40">
        <f>'330'!D194</f>
        <v>0</v>
      </c>
      <c r="F13" s="28">
        <f>'330'!E194</f>
        <v>0</v>
      </c>
      <c r="G13" s="37">
        <f>'330'!F194/2</f>
        <v>0</v>
      </c>
      <c r="H13" s="37">
        <f>'330'!G194*10/2</f>
        <v>0</v>
      </c>
      <c r="I13" s="37">
        <f>'330'!H194*10/2</f>
        <v>0</v>
      </c>
      <c r="J13" s="37">
        <f>'330'!I194*10/2</f>
        <v>0</v>
      </c>
      <c r="K13" s="37">
        <f>'330'!J194*10/2</f>
        <v>0</v>
      </c>
      <c r="L13" s="30">
        <f>IF('330'!K194="то","и",'330'!K194)</f>
        <v>0</v>
      </c>
      <c r="M13" s="32"/>
      <c r="N13" s="35"/>
      <c r="O13" s="67"/>
      <c r="Q13" s="70"/>
    </row>
    <row r="14" spans="2:17" s="68" customFormat="1" ht="21" customHeight="1">
      <c r="B14" s="30">
        <v>6</v>
      </c>
      <c r="C14" s="36">
        <f>'330'!B195</f>
        <v>0</v>
      </c>
      <c r="D14" s="36" t="str">
        <f>'330'!C195</f>
        <v>3</v>
      </c>
      <c r="E14" s="40" t="e">
        <f>'330'!#REF!</f>
        <v>#REF!</v>
      </c>
      <c r="F14" s="28" t="e">
        <f>'330'!#REF!</f>
        <v>#REF!</v>
      </c>
      <c r="G14" s="37" t="e">
        <f>'330'!#REF!/2</f>
        <v>#REF!</v>
      </c>
      <c r="H14" s="37" t="e">
        <f>'330'!#REF!*10/2</f>
        <v>#REF!</v>
      </c>
      <c r="I14" s="37" t="e">
        <f>'330'!#REF!*10/2</f>
        <v>#REF!</v>
      </c>
      <c r="J14" s="37" t="e">
        <f>'330'!#REF!*10/2</f>
        <v>#REF!</v>
      </c>
      <c r="K14" s="37" t="e">
        <f>'330'!#REF!*10/2</f>
        <v>#REF!</v>
      </c>
      <c r="L14" s="30" t="e">
        <f>IF('330'!#REF!="то","и",'330'!#REF!)</f>
        <v>#REF!</v>
      </c>
      <c r="M14" s="32"/>
      <c r="N14" s="35"/>
      <c r="O14" s="67"/>
      <c r="Q14" s="70"/>
    </row>
    <row r="15" spans="2:17" s="68" customFormat="1" ht="21" customHeight="1">
      <c r="B15" s="30">
        <v>7</v>
      </c>
      <c r="C15" s="36">
        <f>'330'!B196</f>
        <v>0</v>
      </c>
      <c r="D15" s="36">
        <f>'330'!C196</f>
        <v>0</v>
      </c>
      <c r="E15" s="40">
        <f>'330'!D196</f>
        <v>0</v>
      </c>
      <c r="F15" s="28">
        <f>'330'!E196</f>
        <v>0</v>
      </c>
      <c r="G15" s="37">
        <f>'330'!F196/2</f>
        <v>0</v>
      </c>
      <c r="H15" s="37">
        <f>'330'!G196*10/2</f>
        <v>0</v>
      </c>
      <c r="I15" s="37">
        <f>'330'!H196*10/2</f>
        <v>0</v>
      </c>
      <c r="J15" s="37">
        <f>'330'!I196*10/2</f>
        <v>0</v>
      </c>
      <c r="K15" s="37">
        <f>'330'!J196*10/2</f>
        <v>0</v>
      </c>
      <c r="L15" s="30">
        <f>IF('330'!K196="то","и",'330'!K196)</f>
        <v>0</v>
      </c>
      <c r="M15" s="32"/>
      <c r="N15" s="35"/>
      <c r="O15" s="67"/>
      <c r="Q15" s="70"/>
    </row>
    <row r="16" spans="2:17" s="68" customFormat="1" ht="21" customHeight="1">
      <c r="B16" s="97"/>
      <c r="C16" s="98"/>
      <c r="D16" s="98"/>
      <c r="E16" s="348" t="s">
        <v>48</v>
      </c>
      <c r="F16" s="349"/>
      <c r="G16" s="349"/>
      <c r="H16" s="349"/>
      <c r="I16" s="349"/>
      <c r="J16" s="349"/>
      <c r="K16" s="349"/>
      <c r="L16" s="349"/>
      <c r="M16" s="349"/>
      <c r="N16" s="349"/>
      <c r="O16" s="67"/>
      <c r="Q16" s="70"/>
    </row>
    <row r="17" spans="2:17" s="68" customFormat="1" ht="21" customHeight="1">
      <c r="B17" s="36" t="str">
        <f>'330'!A198</f>
        <v>1.1</v>
      </c>
      <c r="C17" s="36">
        <f>'330'!B198</f>
        <v>0</v>
      </c>
      <c r="D17" s="36" t="str">
        <f>'330'!C198</f>
        <v>3</v>
      </c>
      <c r="E17" s="189" t="str">
        <f>'330'!D198</f>
        <v>Мениджмънт на строителните фирми </v>
      </c>
      <c r="F17" s="28">
        <f>'330'!E198</f>
        <v>3</v>
      </c>
      <c r="G17" s="37">
        <f>'330'!F198/2</f>
        <v>25</v>
      </c>
      <c r="H17" s="37">
        <f>'330'!G198*10/2</f>
        <v>15</v>
      </c>
      <c r="I17" s="37">
        <f>'330'!H198*10/2</f>
        <v>0</v>
      </c>
      <c r="J17" s="37">
        <f>'330'!I198*10/2</f>
        <v>0</v>
      </c>
      <c r="K17" s="37">
        <f>'330'!J198*10/2</f>
        <v>10</v>
      </c>
      <c r="L17" s="30" t="str">
        <f>IF('330'!K198="то","и",'330'!K198)</f>
        <v>и</v>
      </c>
      <c r="M17" s="193"/>
      <c r="N17" s="35"/>
      <c r="O17" s="67"/>
      <c r="Q17" s="70"/>
    </row>
    <row r="18" spans="2:17" s="68" customFormat="1" ht="21" customHeight="1">
      <c r="B18" s="36" t="str">
        <f>'330'!A199</f>
        <v>1.2</v>
      </c>
      <c r="C18" s="36">
        <f>'330'!B199</f>
        <v>0</v>
      </c>
      <c r="D18" s="36" t="str">
        <f>'330'!C199</f>
        <v>3</v>
      </c>
      <c r="E18" s="189" t="str">
        <f>'330'!D199</f>
        <v>Строително предприемачество </v>
      </c>
      <c r="F18" s="28">
        <f>'330'!E199</f>
        <v>3</v>
      </c>
      <c r="G18" s="37">
        <f>'330'!F199/2</f>
        <v>25</v>
      </c>
      <c r="H18" s="37">
        <f>'330'!G199*10/2</f>
        <v>15</v>
      </c>
      <c r="I18" s="37">
        <f>'330'!H199*10/2</f>
        <v>0</v>
      </c>
      <c r="J18" s="37">
        <f>'330'!I199*10/2</f>
        <v>0</v>
      </c>
      <c r="K18" s="37">
        <f>'330'!J199*10/2</f>
        <v>10</v>
      </c>
      <c r="L18" s="30" t="str">
        <f>IF('330'!K199="то","и",'330'!K199)</f>
        <v>и</v>
      </c>
      <c r="M18" s="193"/>
      <c r="N18" s="35">
        <f>'330'!M199</f>
      </c>
      <c r="O18" s="67"/>
      <c r="Q18" s="70"/>
    </row>
    <row r="19" spans="2:17" s="68" customFormat="1" ht="21" customHeight="1">
      <c r="B19" s="36" t="str">
        <f>'330'!A200</f>
        <v>1.3</v>
      </c>
      <c r="C19" s="36">
        <f>'330'!B200</f>
        <v>0</v>
      </c>
      <c r="D19" s="36" t="str">
        <f>'330'!C200</f>
        <v>3</v>
      </c>
      <c r="E19" s="189" t="str">
        <f>'330'!D200</f>
        <v>Мениджмънт на инвестиционни проекти </v>
      </c>
      <c r="F19" s="28">
        <f>'330'!E200</f>
        <v>3</v>
      </c>
      <c r="G19" s="37">
        <f>'330'!F200/2</f>
        <v>25</v>
      </c>
      <c r="H19" s="37">
        <f>'330'!G200*10/2</f>
        <v>15</v>
      </c>
      <c r="I19" s="37">
        <f>'330'!H200*10/2</f>
        <v>0</v>
      </c>
      <c r="J19" s="37">
        <f>'330'!I200*10/2</f>
        <v>0</v>
      </c>
      <c r="K19" s="37">
        <f>'330'!J200*10/2</f>
        <v>10</v>
      </c>
      <c r="L19" s="30" t="str">
        <f>IF('330'!K200="то","и",'330'!K200)</f>
        <v>и</v>
      </c>
      <c r="M19" s="193"/>
      <c r="N19" s="35">
        <f>'330'!M200</f>
      </c>
      <c r="O19" s="67"/>
      <c r="Q19" s="70"/>
    </row>
    <row r="20" spans="2:17" s="68" customFormat="1" ht="21" customHeight="1">
      <c r="B20" s="36" t="s">
        <v>52</v>
      </c>
      <c r="C20" s="36">
        <f>'330'!B201</f>
        <v>0</v>
      </c>
      <c r="D20" s="36">
        <f>'330'!C201</f>
        <v>0</v>
      </c>
      <c r="E20" s="40">
        <f>'330'!D201</f>
        <v>0</v>
      </c>
      <c r="F20" s="28">
        <f>'330'!E201</f>
        <v>0</v>
      </c>
      <c r="G20" s="37">
        <f>'330'!F201/2</f>
        <v>0</v>
      </c>
      <c r="H20" s="37">
        <f>'330'!G201*10/2</f>
        <v>0</v>
      </c>
      <c r="I20" s="37">
        <f>'330'!H201*10/2</f>
        <v>0</v>
      </c>
      <c r="J20" s="37">
        <f>'330'!I201*10/2</f>
        <v>0</v>
      </c>
      <c r="K20" s="37">
        <f>'330'!J201*10/2</f>
        <v>0</v>
      </c>
      <c r="L20" s="30">
        <f>IF('330'!K201="то","и",'330'!K201)</f>
        <v>0</v>
      </c>
      <c r="M20" s="32"/>
      <c r="N20" s="35"/>
      <c r="O20" s="67"/>
      <c r="Q20" s="70"/>
    </row>
    <row r="21" spans="2:17" s="68" customFormat="1" ht="21" customHeight="1">
      <c r="B21" s="36" t="s">
        <v>115</v>
      </c>
      <c r="C21" s="36">
        <f>'330'!B202</f>
        <v>0</v>
      </c>
      <c r="D21" s="36">
        <f>'330'!C202</f>
        <v>0</v>
      </c>
      <c r="E21" s="40">
        <f>'330'!D202</f>
        <v>0</v>
      </c>
      <c r="F21" s="28">
        <f>'330'!E202</f>
        <v>0</v>
      </c>
      <c r="G21" s="37">
        <f>'330'!F202/2</f>
        <v>0</v>
      </c>
      <c r="H21" s="37">
        <f>'330'!G202*10/2</f>
        <v>0</v>
      </c>
      <c r="I21" s="37">
        <f>'330'!H202*10/2</f>
        <v>0</v>
      </c>
      <c r="J21" s="37">
        <f>'330'!I202*10/2</f>
        <v>0</v>
      </c>
      <c r="K21" s="37">
        <f>'330'!J202*10/2</f>
        <v>0</v>
      </c>
      <c r="L21" s="30">
        <f>IF('330'!K202="то","и",'330'!K202)</f>
        <v>0</v>
      </c>
      <c r="M21" s="32"/>
      <c r="N21" s="35"/>
      <c r="O21" s="67"/>
      <c r="Q21" s="70"/>
    </row>
    <row r="22" spans="2:17" s="68" customFormat="1" ht="21" customHeight="1">
      <c r="B22" s="97"/>
      <c r="C22" s="98"/>
      <c r="D22" s="98"/>
      <c r="E22" s="348" t="s">
        <v>48</v>
      </c>
      <c r="F22" s="349"/>
      <c r="G22" s="349"/>
      <c r="H22" s="349"/>
      <c r="I22" s="349"/>
      <c r="J22" s="349"/>
      <c r="K22" s="349"/>
      <c r="L22" s="349"/>
      <c r="M22" s="349"/>
      <c r="N22" s="349"/>
      <c r="O22" s="67"/>
      <c r="Q22" s="70"/>
    </row>
    <row r="23" spans="2:17" s="68" customFormat="1" ht="21" customHeight="1">
      <c r="B23" s="36" t="str">
        <f>'330'!A51</f>
        <v>2.1</v>
      </c>
      <c r="C23" s="36">
        <f>'330'!B204</f>
        <v>0</v>
      </c>
      <c r="D23" s="36">
        <f>'330'!C204</f>
        <v>0</v>
      </c>
      <c r="E23" s="189">
        <f>'330'!D204</f>
        <v>0</v>
      </c>
      <c r="F23" s="28">
        <f>'330'!E204</f>
        <v>0</v>
      </c>
      <c r="G23" s="37">
        <f>'330'!F204/2</f>
        <v>0</v>
      </c>
      <c r="H23" s="37">
        <f>'330'!G204*10/2</f>
        <v>0</v>
      </c>
      <c r="I23" s="37">
        <f>'330'!H204*10/2</f>
        <v>0</v>
      </c>
      <c r="J23" s="37">
        <f>'330'!I204*10/2</f>
        <v>0</v>
      </c>
      <c r="K23" s="37">
        <f>'330'!J204*10/2</f>
        <v>0</v>
      </c>
      <c r="L23" s="30">
        <f>IF('330'!K204="то","и",'330'!K204)</f>
        <v>0</v>
      </c>
      <c r="M23" s="193"/>
      <c r="N23" s="35"/>
      <c r="O23" s="67"/>
      <c r="Q23" s="70"/>
    </row>
    <row r="24" spans="2:17" s="68" customFormat="1" ht="21" customHeight="1">
      <c r="B24" s="36" t="str">
        <f>'330'!A52</f>
        <v>2.2</v>
      </c>
      <c r="C24" s="36">
        <f>'330'!B205</f>
        <v>0</v>
      </c>
      <c r="D24" s="36">
        <f>'330'!C205</f>
        <v>0</v>
      </c>
      <c r="E24" s="189">
        <f>'330'!D205</f>
        <v>0</v>
      </c>
      <c r="F24" s="28">
        <f>'330'!E205</f>
        <v>0</v>
      </c>
      <c r="G24" s="37">
        <f>'330'!F205/2</f>
        <v>0</v>
      </c>
      <c r="H24" s="37">
        <f>'330'!G205*10/2</f>
        <v>0</v>
      </c>
      <c r="I24" s="37">
        <f>'330'!H205*10/2</f>
        <v>0</v>
      </c>
      <c r="J24" s="37">
        <f>'330'!I205*10/2</f>
        <v>0</v>
      </c>
      <c r="K24" s="37">
        <f>'330'!J205*10/2</f>
        <v>0</v>
      </c>
      <c r="L24" s="30">
        <f>IF('330'!K205="то","и",'330'!K205)</f>
        <v>0</v>
      </c>
      <c r="M24" s="193"/>
      <c r="N24" s="35">
        <f>'330'!M205</f>
      </c>
      <c r="O24" s="67"/>
      <c r="Q24" s="70"/>
    </row>
    <row r="25" spans="2:17" s="68" customFormat="1" ht="21" customHeight="1">
      <c r="B25" s="36" t="str">
        <f>'330'!A53</f>
        <v>2.3</v>
      </c>
      <c r="C25" s="36">
        <f>'330'!B206</f>
        <v>0</v>
      </c>
      <c r="D25" s="36">
        <f>'330'!C206</f>
        <v>0</v>
      </c>
      <c r="E25" s="189">
        <f>'330'!D206</f>
        <v>0</v>
      </c>
      <c r="F25" s="28">
        <f>'330'!E206</f>
        <v>0</v>
      </c>
      <c r="G25" s="37">
        <f>'330'!F206/2</f>
        <v>0</v>
      </c>
      <c r="H25" s="37">
        <f>'330'!G206*10/2</f>
        <v>0</v>
      </c>
      <c r="I25" s="37">
        <f>'330'!H206*10/2</f>
        <v>0</v>
      </c>
      <c r="J25" s="37">
        <f>'330'!I206*10/2</f>
        <v>0</v>
      </c>
      <c r="K25" s="37">
        <f>'330'!J206*10/2</f>
        <v>0</v>
      </c>
      <c r="L25" s="30">
        <f>IF('330'!K206="то","и",'330'!K206)</f>
        <v>0</v>
      </c>
      <c r="M25" s="193"/>
      <c r="N25" s="35">
        <f>'330'!M206</f>
      </c>
      <c r="O25" s="67"/>
      <c r="Q25" s="70"/>
    </row>
    <row r="26" spans="2:17" s="68" customFormat="1" ht="21" customHeight="1">
      <c r="B26" s="209" t="s">
        <v>96</v>
      </c>
      <c r="C26" s="36">
        <f>'330'!B207</f>
        <v>0</v>
      </c>
      <c r="D26" s="36">
        <f>'330'!C207</f>
        <v>0</v>
      </c>
      <c r="E26" s="40">
        <f>'330'!D207</f>
        <v>0</v>
      </c>
      <c r="F26" s="28">
        <f>'330'!E207</f>
        <v>0</v>
      </c>
      <c r="G26" s="37">
        <f>'330'!F207/2</f>
        <v>0</v>
      </c>
      <c r="H26" s="37">
        <f>'330'!G207*10/2</f>
        <v>0</v>
      </c>
      <c r="I26" s="37">
        <f>'330'!H207*10/2</f>
        <v>0</v>
      </c>
      <c r="J26" s="37">
        <f>'330'!I207*10/2</f>
        <v>0</v>
      </c>
      <c r="K26" s="37">
        <f>'330'!J207*10/2</f>
        <v>0</v>
      </c>
      <c r="L26" s="30">
        <f>IF('330'!K207="то","и",'330'!K207)</f>
        <v>0</v>
      </c>
      <c r="M26" s="32"/>
      <c r="N26" s="35"/>
      <c r="O26" s="67"/>
      <c r="Q26" s="70"/>
    </row>
    <row r="27" spans="2:17" s="68" customFormat="1" ht="21" customHeight="1" thickBot="1">
      <c r="B27" s="209" t="s">
        <v>116</v>
      </c>
      <c r="C27" s="36">
        <f>'330'!B208</f>
        <v>0</v>
      </c>
      <c r="D27" s="36">
        <f>'330'!C208</f>
        <v>0</v>
      </c>
      <c r="E27" s="40">
        <f>'330'!D208</f>
        <v>0</v>
      </c>
      <c r="F27" s="28">
        <f>'330'!E208</f>
        <v>0</v>
      </c>
      <c r="G27" s="37">
        <f>'330'!F208/2</f>
        <v>0</v>
      </c>
      <c r="H27" s="37">
        <f>'330'!G208*10/2</f>
        <v>0</v>
      </c>
      <c r="I27" s="37">
        <f>'330'!H208*10/2</f>
        <v>0</v>
      </c>
      <c r="J27" s="37">
        <f>'330'!I208*10/2</f>
        <v>0</v>
      </c>
      <c r="K27" s="37">
        <f>'330'!J208*10/2</f>
        <v>0</v>
      </c>
      <c r="L27" s="30">
        <f>IF('330'!K208="то","и",'330'!K208)</f>
        <v>0</v>
      </c>
      <c r="M27" s="32"/>
      <c r="N27" s="35"/>
      <c r="O27" s="67"/>
      <c r="Q27" s="70"/>
    </row>
    <row r="28" spans="2:15" s="71" customFormat="1" ht="49.5" customHeight="1" thickBot="1">
      <c r="B28" s="362" t="s">
        <v>69</v>
      </c>
      <c r="C28" s="363"/>
      <c r="D28" s="363"/>
      <c r="E28" s="364"/>
      <c r="F28" s="218">
        <v>16</v>
      </c>
      <c r="G28" s="223">
        <f>'330'!F209/2</f>
        <v>100</v>
      </c>
      <c r="H28" s="223">
        <f>'330'!G209*10/2</f>
        <v>60</v>
      </c>
      <c r="I28" s="223">
        <f>'330'!H209*10/2</f>
        <v>0</v>
      </c>
      <c r="J28" s="223">
        <f>'330'!I209*10/2</f>
        <v>0</v>
      </c>
      <c r="K28" s="223">
        <f>'330'!J209*10/2</f>
        <v>40</v>
      </c>
      <c r="L28" s="222" t="s">
        <v>150</v>
      </c>
      <c r="M28" s="218"/>
      <c r="N28" s="223"/>
      <c r="O28" s="73"/>
    </row>
    <row r="30" spans="2:15" s="68" customFormat="1" ht="14.25" customHeight="1">
      <c r="B30" s="187"/>
      <c r="C30" s="187"/>
      <c r="D30" s="187"/>
      <c r="E30" s="187"/>
      <c r="F30" s="163"/>
      <c r="G30" s="163"/>
      <c r="H30" s="163"/>
      <c r="I30" s="163"/>
      <c r="J30" s="163"/>
      <c r="K30" s="163"/>
      <c r="L30" s="190"/>
      <c r="M30" s="190"/>
      <c r="N30" s="191"/>
      <c r="O30" s="67"/>
    </row>
    <row r="31" ht="15" customHeight="1"/>
    <row r="32" spans="7:14" ht="15">
      <c r="G32" s="233" t="s">
        <v>81</v>
      </c>
      <c r="H32" s="233"/>
      <c r="L32" s="233"/>
      <c r="M32" s="105"/>
      <c r="N32" s="105"/>
    </row>
    <row r="33" spans="8:14" ht="13.5">
      <c r="H33" s="279" t="s">
        <v>106</v>
      </c>
      <c r="I33" s="277"/>
      <c r="J33" s="277"/>
      <c r="K33" s="277"/>
      <c r="L33" s="277"/>
      <c r="M33" s="277"/>
      <c r="N33" s="277"/>
    </row>
    <row r="34" spans="12:14" ht="15">
      <c r="L34" s="106"/>
      <c r="M34" s="446"/>
      <c r="N34" s="447"/>
    </row>
  </sheetData>
  <sheetProtection/>
  <mergeCells count="18">
    <mergeCell ref="M34:N34"/>
    <mergeCell ref="B28:E28"/>
    <mergeCell ref="H3:H4"/>
    <mergeCell ref="I3:I4"/>
    <mergeCell ref="J3:J4"/>
    <mergeCell ref="K3:K4"/>
    <mergeCell ref="E16:N16"/>
    <mergeCell ref="E22:N22"/>
    <mergeCell ref="B1:N1"/>
    <mergeCell ref="B2:B4"/>
    <mergeCell ref="C2:C4"/>
    <mergeCell ref="D2:D4"/>
    <mergeCell ref="E2:E4"/>
    <mergeCell ref="F2:F4"/>
    <mergeCell ref="G2:G4"/>
    <mergeCell ref="H2:K2"/>
    <mergeCell ref="L2:L4"/>
    <mergeCell ref="M2:N3"/>
  </mergeCells>
  <printOptions horizontalCentered="1"/>
  <pageMargins left="0.17" right="0.16" top="0.984251968503937" bottom="0.98425196850393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4">
      <selection activeCell="Q29" sqref="Q29"/>
    </sheetView>
  </sheetViews>
  <sheetFormatPr defaultColWidth="9.00390625" defaultRowHeight="13.5"/>
  <cols>
    <col min="1" max="1" width="9.00390625" style="74" customWidth="1"/>
    <col min="2" max="2" width="3.25390625" style="64" customWidth="1"/>
    <col min="3" max="3" width="5.625" style="64" customWidth="1"/>
    <col min="4" max="4" width="4.125" style="64" customWidth="1"/>
    <col min="5" max="5" width="28.50390625" style="64" customWidth="1"/>
    <col min="6" max="6" width="3.625" style="64" customWidth="1"/>
    <col min="7" max="7" width="4.875" style="64" customWidth="1"/>
    <col min="8" max="8" width="3.75390625" style="64" customWidth="1"/>
    <col min="9" max="9" width="3.375" style="64" customWidth="1"/>
    <col min="10" max="10" width="3.75390625" style="64" customWidth="1"/>
    <col min="11" max="11" width="3.875" style="64" customWidth="1"/>
    <col min="12" max="12" width="3.375" style="64" customWidth="1"/>
    <col min="13" max="13" width="3.50390625" style="64" customWidth="1"/>
    <col min="14" max="14" width="4.125" style="64" customWidth="1"/>
  </cols>
  <sheetData>
    <row r="1" spans="1:14" ht="32.25" customHeight="1">
      <c r="A1" s="49"/>
      <c r="B1" s="328" t="s">
        <v>137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1:14" ht="24" customHeight="1">
      <c r="A2" s="50"/>
      <c r="B2" s="329" t="s">
        <v>0</v>
      </c>
      <c r="C2" s="332" t="s">
        <v>24</v>
      </c>
      <c r="D2" s="335" t="s">
        <v>1</v>
      </c>
      <c r="E2" s="338" t="s">
        <v>2</v>
      </c>
      <c r="F2" s="341" t="s">
        <v>25</v>
      </c>
      <c r="G2" s="344" t="s">
        <v>3</v>
      </c>
      <c r="H2" s="313" t="s">
        <v>72</v>
      </c>
      <c r="I2" s="314"/>
      <c r="J2" s="314"/>
      <c r="K2" s="315"/>
      <c r="L2" s="320" t="s">
        <v>26</v>
      </c>
      <c r="M2" s="445" t="s">
        <v>27</v>
      </c>
      <c r="N2" s="445"/>
    </row>
    <row r="3" spans="1:14" ht="23.25" customHeight="1">
      <c r="A3" s="50"/>
      <c r="B3" s="330"/>
      <c r="C3" s="333"/>
      <c r="D3" s="336"/>
      <c r="E3" s="339"/>
      <c r="F3" s="342"/>
      <c r="G3" s="345"/>
      <c r="H3" s="316" t="s">
        <v>4</v>
      </c>
      <c r="I3" s="316" t="s">
        <v>5</v>
      </c>
      <c r="J3" s="316" t="s">
        <v>18</v>
      </c>
      <c r="K3" s="316" t="s">
        <v>19</v>
      </c>
      <c r="L3" s="321"/>
      <c r="M3" s="445"/>
      <c r="N3" s="445"/>
    </row>
    <row r="4" spans="1:14" ht="46.5">
      <c r="A4" s="50"/>
      <c r="B4" s="331"/>
      <c r="C4" s="334"/>
      <c r="D4" s="337"/>
      <c r="E4" s="340"/>
      <c r="F4" s="343"/>
      <c r="G4" s="346"/>
      <c r="H4" s="316"/>
      <c r="I4" s="316"/>
      <c r="J4" s="316"/>
      <c r="K4" s="316"/>
      <c r="L4" s="322"/>
      <c r="M4" s="278" t="s">
        <v>38</v>
      </c>
      <c r="N4" s="278" t="s">
        <v>39</v>
      </c>
    </row>
    <row r="5" spans="1:14" ht="15">
      <c r="A5" s="60"/>
      <c r="B5" s="51">
        <v>1</v>
      </c>
      <c r="C5" s="52">
        <v>2</v>
      </c>
      <c r="D5" s="53">
        <v>3</v>
      </c>
      <c r="E5" s="54">
        <v>4</v>
      </c>
      <c r="F5" s="55">
        <v>5</v>
      </c>
      <c r="G5" s="56">
        <v>6</v>
      </c>
      <c r="H5" s="57">
        <v>7</v>
      </c>
      <c r="I5" s="57">
        <v>8</v>
      </c>
      <c r="J5" s="57">
        <v>9</v>
      </c>
      <c r="K5" s="58">
        <v>10</v>
      </c>
      <c r="L5" s="59">
        <v>11</v>
      </c>
      <c r="M5" s="52">
        <v>12</v>
      </c>
      <c r="N5" s="52">
        <v>13</v>
      </c>
    </row>
    <row r="6" spans="1:14" ht="15">
      <c r="A6" s="60"/>
      <c r="B6" s="52"/>
      <c r="C6" s="52"/>
      <c r="D6" s="52"/>
      <c r="E6" s="54"/>
      <c r="F6" s="52"/>
      <c r="G6" s="52"/>
      <c r="H6" s="52"/>
      <c r="I6" s="52"/>
      <c r="J6" s="52"/>
      <c r="K6" s="52"/>
      <c r="L6" s="61"/>
      <c r="M6" s="52"/>
      <c r="N6" s="62"/>
    </row>
    <row r="7" spans="1:14" ht="14.25">
      <c r="A7" s="71"/>
      <c r="B7" s="30"/>
      <c r="C7" s="36"/>
      <c r="D7" s="41" t="s">
        <v>23</v>
      </c>
      <c r="E7" s="43" t="s">
        <v>154</v>
      </c>
      <c r="F7" s="31" t="s">
        <v>23</v>
      </c>
      <c r="G7" s="31"/>
      <c r="H7" s="31"/>
      <c r="I7" s="31"/>
      <c r="J7" s="31"/>
      <c r="K7" s="31"/>
      <c r="L7" s="31"/>
      <c r="M7" s="31"/>
      <c r="N7" s="44"/>
    </row>
    <row r="8" spans="1:14" ht="15">
      <c r="A8" s="68"/>
      <c r="B8" s="30"/>
      <c r="C8" s="36"/>
      <c r="D8" s="41"/>
      <c r="E8" s="45" t="s">
        <v>42</v>
      </c>
      <c r="F8" s="31"/>
      <c r="G8" s="31"/>
      <c r="H8" s="31"/>
      <c r="I8" s="31"/>
      <c r="J8" s="31"/>
      <c r="K8" s="31"/>
      <c r="L8" s="31"/>
      <c r="M8" s="31"/>
      <c r="N8" s="44"/>
    </row>
    <row r="9" spans="1:14" ht="15">
      <c r="A9" s="68"/>
      <c r="B9" s="30">
        <v>1</v>
      </c>
      <c r="C9" s="36">
        <f>'330'!B192</f>
        <v>0</v>
      </c>
      <c r="D9" s="36" t="str">
        <f>'330'!C192</f>
        <v>9</v>
      </c>
      <c r="E9" s="40" t="str">
        <f>'330'!D195</f>
        <v>Самоподготовка за дипломиране</v>
      </c>
      <c r="F9" s="28">
        <f>'330'!E195</f>
        <v>4</v>
      </c>
      <c r="G9" s="37">
        <f>'330'!F195/2</f>
        <v>0</v>
      </c>
      <c r="H9" s="37">
        <f>'330'!G195*10/2</f>
        <v>0</v>
      </c>
      <c r="I9" s="37">
        <f>'330'!H195*10/2</f>
        <v>0</v>
      </c>
      <c r="J9" s="37">
        <f>'330'!I195*10/2</f>
        <v>0</v>
      </c>
      <c r="K9" s="37">
        <f>'330'!J195*10/2</f>
        <v>0</v>
      </c>
      <c r="L9" s="30">
        <f>IF('330'!K195="то","и",'330'!K195)</f>
        <v>0</v>
      </c>
      <c r="M9" s="33">
        <f>'330'!L195</f>
        <v>0</v>
      </c>
      <c r="N9" s="35">
        <f>'330'!M195</f>
      </c>
    </row>
    <row r="10" spans="1:14" ht="15" thickBot="1">
      <c r="A10" s="68"/>
      <c r="B10" s="30">
        <v>2</v>
      </c>
      <c r="C10" s="36">
        <f>'330'!B193</f>
        <v>0</v>
      </c>
      <c r="D10" s="36">
        <f>'330'!C193</f>
        <v>0</v>
      </c>
      <c r="E10" s="40">
        <f>'330'!D193</f>
        <v>0</v>
      </c>
      <c r="F10" s="28">
        <f>'330'!E193</f>
        <v>0</v>
      </c>
      <c r="G10" s="37">
        <f>'330'!F193/2</f>
        <v>0</v>
      </c>
      <c r="H10" s="37">
        <f>'330'!G193*10/2</f>
        <v>0</v>
      </c>
      <c r="I10" s="37">
        <f>'330'!H193*10/2</f>
        <v>0</v>
      </c>
      <c r="J10" s="37">
        <f>'330'!I193*10/2</f>
        <v>0</v>
      </c>
      <c r="K10" s="37">
        <f>'330'!J193*10/2</f>
        <v>0</v>
      </c>
      <c r="L10" s="30">
        <f>IF('330'!K193="то","и",'330'!K193)</f>
        <v>0</v>
      </c>
      <c r="M10" s="32"/>
      <c r="N10" s="35"/>
    </row>
    <row r="11" spans="1:14" ht="14.25" thickBot="1">
      <c r="A11" s="71"/>
      <c r="B11" s="362" t="s">
        <v>155</v>
      </c>
      <c r="C11" s="363"/>
      <c r="D11" s="363"/>
      <c r="E11" s="364"/>
      <c r="F11" s="218">
        <v>14</v>
      </c>
      <c r="G11" s="223">
        <f>'330'!F209/2</f>
        <v>100</v>
      </c>
      <c r="H11" s="223">
        <v>0</v>
      </c>
      <c r="I11" s="223">
        <v>0</v>
      </c>
      <c r="J11" s="223">
        <v>0</v>
      </c>
      <c r="K11" s="223">
        <v>0</v>
      </c>
      <c r="L11" s="218"/>
      <c r="M11" s="218"/>
      <c r="N11" s="223"/>
    </row>
    <row r="12" spans="2:14" ht="13.5">
      <c r="B12" s="210"/>
      <c r="C12" s="211"/>
      <c r="D12" s="211"/>
      <c r="E12" s="212"/>
      <c r="F12" s="210"/>
      <c r="G12" s="210"/>
      <c r="H12" s="210"/>
      <c r="I12" s="210"/>
      <c r="J12" s="210"/>
      <c r="K12" s="210"/>
      <c r="L12" s="210"/>
      <c r="M12" s="210"/>
      <c r="N12" s="217"/>
    </row>
    <row r="13" spans="2:14" ht="14.25">
      <c r="B13" s="42"/>
      <c r="C13" s="42"/>
      <c r="D13" s="41"/>
      <c r="E13" s="45" t="s">
        <v>70</v>
      </c>
      <c r="F13" s="31"/>
      <c r="G13" s="31"/>
      <c r="H13" s="31"/>
      <c r="I13" s="31"/>
      <c r="J13" s="31"/>
      <c r="K13" s="31"/>
      <c r="L13" s="31"/>
      <c r="M13" s="31"/>
      <c r="N13" s="44"/>
    </row>
    <row r="14" spans="2:14" ht="14.25">
      <c r="B14" s="195" t="str">
        <f>'330'!A212</f>
        <v>1.1</v>
      </c>
      <c r="C14" s="196">
        <f>'330'!B212</f>
        <v>0</v>
      </c>
      <c r="D14" s="36" t="str">
        <f>'330'!C212</f>
        <v>3</v>
      </c>
      <c r="E14" s="189" t="str">
        <f>'330'!D212</f>
        <v>Държавен изпит                                                                                     </v>
      </c>
      <c r="F14" s="196">
        <f>'330'!E212</f>
        <v>10</v>
      </c>
      <c r="G14" s="36"/>
      <c r="H14" s="36"/>
      <c r="I14" s="36"/>
      <c r="J14" s="36"/>
      <c r="K14" s="36"/>
      <c r="L14" s="36" t="str">
        <f>'330'!K212</f>
        <v>ДИ</v>
      </c>
      <c r="M14" s="36"/>
      <c r="N14" s="37"/>
    </row>
    <row r="15" spans="2:14" ht="14.25">
      <c r="B15" s="195" t="str">
        <f>'330'!A213</f>
        <v>1.2</v>
      </c>
      <c r="C15" s="196">
        <f>'330'!B213</f>
        <v>0</v>
      </c>
      <c r="D15" s="36" t="str">
        <f>'330'!C213</f>
        <v>3</v>
      </c>
      <c r="E15" s="189" t="str">
        <f>'330'!D213</f>
        <v>Дипломна работа</v>
      </c>
      <c r="F15" s="196">
        <f>'330'!E213</f>
        <v>10</v>
      </c>
      <c r="G15" s="36"/>
      <c r="H15" s="36"/>
      <c r="I15" s="36"/>
      <c r="J15" s="36"/>
      <c r="K15" s="36"/>
      <c r="L15" s="36" t="str">
        <f>'330'!K213</f>
        <v>ДЗ</v>
      </c>
      <c r="M15" s="36"/>
      <c r="N15" s="37"/>
    </row>
    <row r="16" spans="2:14" ht="14.25">
      <c r="B16" s="195">
        <f>'330'!A214</f>
        <v>0</v>
      </c>
      <c r="C16" s="196">
        <f>'330'!B214</f>
        <v>0</v>
      </c>
      <c r="D16" s="36">
        <f>'330'!C214</f>
        <v>0</v>
      </c>
      <c r="E16" s="189">
        <f>'330'!D214</f>
        <v>0</v>
      </c>
      <c r="F16" s="196">
        <f>'330'!E214</f>
        <v>0</v>
      </c>
      <c r="G16" s="36"/>
      <c r="H16" s="36"/>
      <c r="I16" s="36"/>
      <c r="J16" s="36"/>
      <c r="K16" s="36"/>
      <c r="L16" s="36">
        <f>'330'!K214</f>
        <v>0</v>
      </c>
      <c r="M16" s="36"/>
      <c r="N16" s="37"/>
    </row>
    <row r="17" spans="1:14" ht="15">
      <c r="A17" s="68"/>
      <c r="B17" s="195">
        <f>'330'!A215</f>
        <v>0</v>
      </c>
      <c r="C17" s="196">
        <f>'330'!B215</f>
        <v>0</v>
      </c>
      <c r="D17" s="36">
        <f>'330'!C215</f>
        <v>0</v>
      </c>
      <c r="E17" s="189">
        <f>'330'!D215</f>
        <v>0</v>
      </c>
      <c r="F17" s="196">
        <f>'330'!E215</f>
        <v>0</v>
      </c>
      <c r="G17" s="36"/>
      <c r="H17" s="36"/>
      <c r="I17" s="36"/>
      <c r="J17" s="36"/>
      <c r="K17" s="36"/>
      <c r="L17" s="36">
        <f>'330'!K215</f>
        <v>0</v>
      </c>
      <c r="M17" s="36"/>
      <c r="N17" s="37"/>
    </row>
    <row r="18" spans="2:14" ht="14.25">
      <c r="B18" s="195">
        <f>'330'!A216</f>
        <v>0</v>
      </c>
      <c r="C18" s="196">
        <f>'330'!B216</f>
        <v>0</v>
      </c>
      <c r="D18" s="36">
        <f>'330'!C216</f>
        <v>0</v>
      </c>
      <c r="E18" s="189">
        <f>'330'!D216</f>
        <v>0</v>
      </c>
      <c r="F18" s="196">
        <f>'330'!E216</f>
        <v>0</v>
      </c>
      <c r="G18" s="36"/>
      <c r="H18" s="36"/>
      <c r="I18" s="36"/>
      <c r="J18" s="36"/>
      <c r="K18" s="36"/>
      <c r="L18" s="36">
        <f>'330'!K216</f>
        <v>0</v>
      </c>
      <c r="M18" s="36"/>
      <c r="N18" s="37"/>
    </row>
    <row r="19" spans="2:14" ht="14.25">
      <c r="B19" s="195">
        <f>'330'!A217</f>
        <v>0</v>
      </c>
      <c r="C19" s="196">
        <f>'330'!B217</f>
        <v>0</v>
      </c>
      <c r="D19" s="36">
        <f>'330'!C217</f>
        <v>0</v>
      </c>
      <c r="E19" s="189">
        <f>'330'!D217</f>
        <v>0</v>
      </c>
      <c r="F19" s="196">
        <f>'330'!E217</f>
        <v>0</v>
      </c>
      <c r="G19" s="36"/>
      <c r="H19" s="36"/>
      <c r="I19" s="36"/>
      <c r="J19" s="36"/>
      <c r="K19" s="36"/>
      <c r="L19" s="36">
        <f>'330'!K217</f>
        <v>0</v>
      </c>
      <c r="M19" s="36"/>
      <c r="N19" s="37"/>
    </row>
    <row r="20" spans="12:14" ht="15">
      <c r="L20" s="283"/>
      <c r="M20" s="106"/>
      <c r="N20" s="106"/>
    </row>
    <row r="21" spans="12:14" ht="15">
      <c r="L21" s="106"/>
      <c r="M21" s="446"/>
      <c r="N21" s="447"/>
    </row>
    <row r="23" spans="7:14" ht="15">
      <c r="G23" s="233" t="s">
        <v>81</v>
      </c>
      <c r="H23" s="233"/>
      <c r="L23" s="233"/>
      <c r="M23" s="105"/>
      <c r="N23" s="105"/>
    </row>
    <row r="24" spans="8:14" ht="13.5">
      <c r="H24" s="279" t="s">
        <v>106</v>
      </c>
      <c r="I24" s="277"/>
      <c r="J24" s="277"/>
      <c r="K24" s="277"/>
      <c r="L24" s="277"/>
      <c r="M24" s="277"/>
      <c r="N24" s="277"/>
    </row>
  </sheetData>
  <sheetProtection/>
  <mergeCells count="16">
    <mergeCell ref="M21:N21"/>
    <mergeCell ref="B11:E11"/>
    <mergeCell ref="H3:H4"/>
    <mergeCell ref="I3:I4"/>
    <mergeCell ref="J3:J4"/>
    <mergeCell ref="K3:K4"/>
    <mergeCell ref="B1:N1"/>
    <mergeCell ref="B2:B4"/>
    <mergeCell ref="C2:C4"/>
    <mergeCell ref="D2:D4"/>
    <mergeCell ref="E2:E4"/>
    <mergeCell ref="F2:F4"/>
    <mergeCell ref="G2:G4"/>
    <mergeCell ref="H2:K2"/>
    <mergeCell ref="L2:L4"/>
    <mergeCell ref="M2:N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9">
      <selection activeCell="V11" sqref="V11"/>
    </sheetView>
  </sheetViews>
  <sheetFormatPr defaultColWidth="9.00390625" defaultRowHeight="13.5"/>
  <cols>
    <col min="1" max="1" width="3.25390625" style="64" customWidth="1"/>
    <col min="2" max="2" width="5.625" style="64" customWidth="1"/>
    <col min="3" max="3" width="4.125" style="64" customWidth="1"/>
    <col min="4" max="4" width="28.50390625" style="64" customWidth="1"/>
    <col min="5" max="5" width="3.625" style="64" customWidth="1"/>
    <col min="6" max="6" width="4.875" style="64" customWidth="1"/>
    <col min="7" max="11" width="3.375" style="64" customWidth="1"/>
    <col min="12" max="12" width="3.50390625" style="64" customWidth="1"/>
    <col min="13" max="13" width="4.25390625" style="64" customWidth="1"/>
    <col min="14" max="14" width="3.50390625" style="64" customWidth="1"/>
    <col min="15" max="15" width="4.75390625" style="64" customWidth="1"/>
    <col min="16" max="16" width="4.125" style="64" customWidth="1"/>
    <col min="17" max="17" width="5.25390625" style="64" customWidth="1"/>
    <col min="18" max="18" width="7.125" style="74" customWidth="1"/>
    <col min="19" max="32" width="4.625" style="74" customWidth="1"/>
    <col min="33" max="16384" width="9.00390625" style="74" customWidth="1"/>
  </cols>
  <sheetData>
    <row r="1" spans="1:17" s="49" customFormat="1" ht="31.5" customHeight="1">
      <c r="A1" s="327" t="s">
        <v>235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</row>
    <row r="2" spans="1:17" s="50" customFormat="1" ht="31.5" customHeight="1">
      <c r="A2" s="329" t="s">
        <v>0</v>
      </c>
      <c r="B2" s="332" t="s">
        <v>24</v>
      </c>
      <c r="C2" s="335" t="s">
        <v>1</v>
      </c>
      <c r="D2" s="338" t="s">
        <v>2</v>
      </c>
      <c r="E2" s="341" t="s">
        <v>25</v>
      </c>
      <c r="F2" s="344" t="s">
        <v>3</v>
      </c>
      <c r="G2" s="313" t="s">
        <v>72</v>
      </c>
      <c r="H2" s="314"/>
      <c r="I2" s="314"/>
      <c r="J2" s="315"/>
      <c r="K2" s="320" t="s">
        <v>26</v>
      </c>
      <c r="L2" s="323" t="s">
        <v>27</v>
      </c>
      <c r="M2" s="324"/>
      <c r="N2" s="317" t="s">
        <v>28</v>
      </c>
      <c r="O2" s="318"/>
      <c r="P2" s="318"/>
      <c r="Q2" s="319"/>
    </row>
    <row r="3" spans="1:17" s="50" customFormat="1" ht="47.25" customHeight="1">
      <c r="A3" s="330"/>
      <c r="B3" s="333"/>
      <c r="C3" s="336"/>
      <c r="D3" s="339"/>
      <c r="E3" s="342"/>
      <c r="F3" s="345"/>
      <c r="G3" s="316" t="s">
        <v>4</v>
      </c>
      <c r="H3" s="316" t="s">
        <v>5</v>
      </c>
      <c r="I3" s="316" t="s">
        <v>18</v>
      </c>
      <c r="J3" s="316" t="s">
        <v>19</v>
      </c>
      <c r="K3" s="321"/>
      <c r="L3" s="325"/>
      <c r="M3" s="326"/>
      <c r="N3" s="357" t="s">
        <v>3</v>
      </c>
      <c r="O3" s="347" t="s">
        <v>35</v>
      </c>
      <c r="P3" s="347" t="s">
        <v>36</v>
      </c>
      <c r="Q3" s="347" t="s">
        <v>37</v>
      </c>
    </row>
    <row r="4" spans="1:17" s="50" customFormat="1" ht="67.5" customHeight="1">
      <c r="A4" s="331"/>
      <c r="B4" s="334"/>
      <c r="C4" s="337"/>
      <c r="D4" s="340"/>
      <c r="E4" s="343"/>
      <c r="F4" s="346"/>
      <c r="G4" s="316"/>
      <c r="H4" s="316"/>
      <c r="I4" s="316"/>
      <c r="J4" s="316"/>
      <c r="K4" s="322"/>
      <c r="L4" s="278" t="s">
        <v>38</v>
      </c>
      <c r="M4" s="278" t="s">
        <v>39</v>
      </c>
      <c r="N4" s="357"/>
      <c r="O4" s="347"/>
      <c r="P4" s="347"/>
      <c r="Q4" s="347"/>
    </row>
    <row r="5" spans="1:17" s="60" customFormat="1" ht="18" customHeight="1">
      <c r="A5" s="51">
        <v>1</v>
      </c>
      <c r="B5" s="52">
        <v>2</v>
      </c>
      <c r="C5" s="53">
        <v>3</v>
      </c>
      <c r="D5" s="54">
        <v>4</v>
      </c>
      <c r="E5" s="55">
        <v>5</v>
      </c>
      <c r="F5" s="56">
        <v>6</v>
      </c>
      <c r="G5" s="57">
        <v>7</v>
      </c>
      <c r="H5" s="57">
        <v>8</v>
      </c>
      <c r="I5" s="57">
        <v>9</v>
      </c>
      <c r="J5" s="58">
        <v>10</v>
      </c>
      <c r="K5" s="59">
        <v>11</v>
      </c>
      <c r="L5" s="52">
        <v>12</v>
      </c>
      <c r="M5" s="55">
        <v>13</v>
      </c>
      <c r="N5" s="52">
        <v>14</v>
      </c>
      <c r="O5" s="52">
        <v>15</v>
      </c>
      <c r="P5" s="52">
        <v>16</v>
      </c>
      <c r="Q5" s="52">
        <v>17</v>
      </c>
    </row>
    <row r="6" spans="1:17" s="60" customFormat="1" ht="18" customHeight="1">
      <c r="A6" s="52"/>
      <c r="B6" s="52"/>
      <c r="C6" s="52"/>
      <c r="D6" s="54"/>
      <c r="E6" s="52"/>
      <c r="F6" s="52"/>
      <c r="G6" s="52"/>
      <c r="H6" s="52"/>
      <c r="I6" s="52"/>
      <c r="J6" s="52"/>
      <c r="K6" s="61"/>
      <c r="L6" s="52"/>
      <c r="M6" s="62"/>
      <c r="N6" s="52"/>
      <c r="O6" s="52"/>
      <c r="P6" s="52"/>
      <c r="Q6" s="52"/>
    </row>
    <row r="7" spans="1:18" s="64" customFormat="1" ht="13.5">
      <c r="A7" s="31"/>
      <c r="B7" s="41" t="s">
        <v>23</v>
      </c>
      <c r="C7" s="41" t="s">
        <v>23</v>
      </c>
      <c r="D7" s="43" t="s">
        <v>120</v>
      </c>
      <c r="E7" s="31" t="s">
        <v>23</v>
      </c>
      <c r="F7" s="31"/>
      <c r="G7" s="31"/>
      <c r="H7" s="31"/>
      <c r="I7" s="31"/>
      <c r="J7" s="31"/>
      <c r="K7" s="31"/>
      <c r="L7" s="31"/>
      <c r="M7" s="44"/>
      <c r="N7" s="31"/>
      <c r="O7" s="31"/>
      <c r="P7" s="31"/>
      <c r="Q7" s="31"/>
      <c r="R7" s="63"/>
    </row>
    <row r="8" spans="1:18" s="65" customFormat="1" ht="13.5">
      <c r="A8" s="31"/>
      <c r="B8" s="41"/>
      <c r="C8" s="41"/>
      <c r="D8" s="45" t="s">
        <v>42</v>
      </c>
      <c r="E8" s="31"/>
      <c r="F8" s="31"/>
      <c r="G8" s="31"/>
      <c r="H8" s="31"/>
      <c r="I8" s="31"/>
      <c r="J8" s="31"/>
      <c r="K8" s="31"/>
      <c r="L8" s="31"/>
      <c r="M8" s="44"/>
      <c r="N8" s="31"/>
      <c r="O8" s="31"/>
      <c r="P8" s="31"/>
      <c r="Q8" s="31"/>
      <c r="R8" s="63"/>
    </row>
    <row r="9" spans="1:18" s="68" customFormat="1" ht="22.5" customHeight="1">
      <c r="A9" s="30">
        <f>'330'!A36</f>
        <v>1</v>
      </c>
      <c r="B9" s="36" t="s">
        <v>258</v>
      </c>
      <c r="C9" s="36">
        <f>'330'!C36</f>
        <v>2</v>
      </c>
      <c r="D9" s="66" t="str">
        <f>'330'!D36</f>
        <v>Строителни материали</v>
      </c>
      <c r="E9" s="32">
        <f>'330'!E36</f>
        <v>9</v>
      </c>
      <c r="F9" s="32">
        <f>'330'!F36</f>
        <v>90</v>
      </c>
      <c r="G9" s="32">
        <f>'330'!G36</f>
        <v>3</v>
      </c>
      <c r="H9" s="32">
        <f>'330'!H36</f>
        <v>0</v>
      </c>
      <c r="I9" s="32">
        <f>'330'!I36</f>
        <v>0</v>
      </c>
      <c r="J9" s="32">
        <f>'330'!J36</f>
        <v>3</v>
      </c>
      <c r="K9" s="32" t="str">
        <f>'330'!K36</f>
        <v>и</v>
      </c>
      <c r="L9" s="32">
        <f>'330'!L36</f>
        <v>0</v>
      </c>
      <c r="M9" s="37">
        <f>'330'!M36</f>
      </c>
      <c r="N9" s="32">
        <f>'330'!N36</f>
        <v>138</v>
      </c>
      <c r="O9" s="32">
        <f>'330'!O36</f>
        <v>70</v>
      </c>
      <c r="P9" s="32">
        <f>'330'!P36</f>
        <v>0</v>
      </c>
      <c r="Q9" s="32">
        <f>'330'!Q36</f>
        <v>68</v>
      </c>
      <c r="R9" s="67"/>
    </row>
    <row r="10" spans="1:18" s="68" customFormat="1" ht="22.5" customHeight="1">
      <c r="A10" s="30">
        <f>'330'!A37</f>
        <v>2</v>
      </c>
      <c r="B10" s="36" t="s">
        <v>259</v>
      </c>
      <c r="C10" s="36">
        <f>'330'!C37</f>
        <v>27</v>
      </c>
      <c r="D10" s="66" t="str">
        <f>'330'!D37</f>
        <v>Висша математика IІ                                                                                  </v>
      </c>
      <c r="E10" s="32">
        <f>'330'!E37</f>
        <v>6</v>
      </c>
      <c r="F10" s="32">
        <f>'330'!F37</f>
        <v>60</v>
      </c>
      <c r="G10" s="32">
        <f>'330'!G37</f>
        <v>2</v>
      </c>
      <c r="H10" s="32">
        <f>'330'!H37</f>
        <v>2</v>
      </c>
      <c r="I10" s="32">
        <f>'330'!I37</f>
        <v>0</v>
      </c>
      <c r="J10" s="32">
        <f>'330'!J37</f>
        <v>0</v>
      </c>
      <c r="K10" s="32" t="str">
        <f>'330'!K37</f>
        <v>и</v>
      </c>
      <c r="L10" s="32">
        <f>'330'!L37</f>
        <v>0</v>
      </c>
      <c r="M10" s="37">
        <f>'330'!M37</f>
      </c>
      <c r="N10" s="32">
        <f>'330'!N37</f>
        <v>92</v>
      </c>
      <c r="O10" s="32">
        <f>'330'!O37</f>
        <v>47</v>
      </c>
      <c r="P10" s="32">
        <f>'330'!P37</f>
        <v>0</v>
      </c>
      <c r="Q10" s="32">
        <f>'330'!Q37</f>
        <v>45</v>
      </c>
      <c r="R10" s="67"/>
    </row>
    <row r="11" spans="1:18" s="68" customFormat="1" ht="22.5" customHeight="1">
      <c r="A11" s="30">
        <f>'330'!A38</f>
        <v>3</v>
      </c>
      <c r="B11" s="36" t="s">
        <v>260</v>
      </c>
      <c r="C11" s="36">
        <f>'330'!C38</f>
        <v>24</v>
      </c>
      <c r="D11" s="66" t="str">
        <f>'330'!D38</f>
        <v>Физика</v>
      </c>
      <c r="E11" s="32">
        <f>'330'!E38</f>
        <v>5</v>
      </c>
      <c r="F11" s="32">
        <f>'330'!F38</f>
        <v>60</v>
      </c>
      <c r="G11" s="32">
        <f>'330'!G38</f>
        <v>2</v>
      </c>
      <c r="H11" s="32">
        <f>'330'!H38</f>
        <v>0</v>
      </c>
      <c r="I11" s="32">
        <f>'330'!I38</f>
        <v>2</v>
      </c>
      <c r="J11" s="32">
        <f>'330'!J38</f>
        <v>0</v>
      </c>
      <c r="K11" s="32" t="str">
        <f>'330'!K38</f>
        <v>то</v>
      </c>
      <c r="L11" s="32">
        <f>'330'!L38</f>
        <v>0</v>
      </c>
      <c r="M11" s="37">
        <f>'330'!M38</f>
      </c>
      <c r="N11" s="32">
        <f>'330'!N38</f>
        <v>77</v>
      </c>
      <c r="O11" s="32">
        <f>'330'!O38</f>
        <v>47</v>
      </c>
      <c r="P11" s="32">
        <f>'330'!P38</f>
        <v>0</v>
      </c>
      <c r="Q11" s="32">
        <f>'330'!Q38</f>
        <v>30</v>
      </c>
      <c r="R11" s="67"/>
    </row>
    <row r="12" spans="1:18" s="68" customFormat="1" ht="22.5" customHeight="1">
      <c r="A12" s="30">
        <f>'330'!A39</f>
        <v>4</v>
      </c>
      <c r="B12" s="36" t="s">
        <v>261</v>
      </c>
      <c r="C12" s="36" t="str">
        <f>'330'!C39</f>
        <v>24</v>
      </c>
      <c r="D12" s="66" t="str">
        <f>'330'!D39</f>
        <v>Инженерна графика в строителството II</v>
      </c>
      <c r="E12" s="32">
        <f>'330'!E39</f>
        <v>3</v>
      </c>
      <c r="F12" s="32">
        <f>'330'!F39</f>
        <v>30</v>
      </c>
      <c r="G12" s="32">
        <f>'330'!G39</f>
        <v>1</v>
      </c>
      <c r="H12" s="32">
        <f>'330'!H39</f>
        <v>0</v>
      </c>
      <c r="I12" s="32">
        <f>'330'!I39</f>
        <v>0</v>
      </c>
      <c r="J12" s="32">
        <f>'330'!J39</f>
        <v>1</v>
      </c>
      <c r="K12" s="32" t="str">
        <f>'330'!K39</f>
        <v>то</v>
      </c>
      <c r="L12" s="32" t="str">
        <f>'330'!L39</f>
        <v>кз</v>
      </c>
      <c r="M12" s="37">
        <f>'330'!M39</f>
        <v>1</v>
      </c>
      <c r="N12" s="32">
        <f>'330'!N39</f>
        <v>58</v>
      </c>
      <c r="O12" s="32">
        <f>'330'!O39</f>
        <v>23</v>
      </c>
      <c r="P12" s="32">
        <f>'330'!P39</f>
        <v>20</v>
      </c>
      <c r="Q12" s="32">
        <f>'330'!Q39</f>
        <v>15</v>
      </c>
      <c r="R12" s="67"/>
    </row>
    <row r="13" spans="1:18" s="68" customFormat="1" ht="22.5" customHeight="1">
      <c r="A13" s="30">
        <v>5</v>
      </c>
      <c r="B13" s="36" t="s">
        <v>262</v>
      </c>
      <c r="C13" s="36" t="str">
        <f>'330'!C40</f>
        <v>3</v>
      </c>
      <c r="D13" s="66" t="str">
        <f>'330'!D40</f>
        <v>Строителна статика</v>
      </c>
      <c r="E13" s="32">
        <f>'330'!E40</f>
        <v>5</v>
      </c>
      <c r="F13" s="32">
        <f>'330'!F40</f>
        <v>45</v>
      </c>
      <c r="G13" s="32">
        <f>'330'!G40</f>
        <v>1</v>
      </c>
      <c r="H13" s="32">
        <f>'330'!H40</f>
        <v>0</v>
      </c>
      <c r="I13" s="32">
        <f>'330'!I40</f>
        <v>0</v>
      </c>
      <c r="J13" s="32">
        <f>'330'!J40</f>
        <v>2</v>
      </c>
      <c r="K13" s="32" t="str">
        <f>'330'!K40</f>
        <v>и</v>
      </c>
      <c r="L13" s="32" t="str">
        <f>'330'!L40</f>
        <v>кз</v>
      </c>
      <c r="M13" s="37">
        <f>'330'!M40</f>
        <v>1</v>
      </c>
      <c r="N13" s="32">
        <f>'330'!N40</f>
        <v>89</v>
      </c>
      <c r="O13" s="32">
        <f>'330'!O40</f>
        <v>35</v>
      </c>
      <c r="P13" s="32">
        <f>'330'!P40</f>
        <v>20</v>
      </c>
      <c r="Q13" s="32">
        <f>'330'!Q40</f>
        <v>34</v>
      </c>
      <c r="R13" s="67"/>
    </row>
    <row r="14" spans="1:18" s="68" customFormat="1" ht="22.5" customHeight="1">
      <c r="A14" s="30">
        <v>6</v>
      </c>
      <c r="B14" s="36">
        <f>'330'!B41</f>
        <v>0</v>
      </c>
      <c r="C14" s="36">
        <f>'330'!C41</f>
        <v>0</v>
      </c>
      <c r="D14" s="66">
        <f>'330'!D41</f>
        <v>0</v>
      </c>
      <c r="E14" s="32">
        <f>'330'!E41</f>
        <v>0</v>
      </c>
      <c r="F14" s="32">
        <f>'330'!F41</f>
        <v>0</v>
      </c>
      <c r="G14" s="32">
        <f>'330'!G41</f>
        <v>0</v>
      </c>
      <c r="H14" s="32">
        <f>'330'!H41</f>
        <v>0</v>
      </c>
      <c r="I14" s="32">
        <f>'330'!I41</f>
        <v>0</v>
      </c>
      <c r="J14" s="32">
        <f>'330'!J41</f>
        <v>0</v>
      </c>
      <c r="K14" s="32">
        <f>'330'!K41</f>
        <v>0</v>
      </c>
      <c r="L14" s="32">
        <f>'330'!L41</f>
        <v>0</v>
      </c>
      <c r="M14" s="37">
        <f>'330'!M41</f>
      </c>
      <c r="N14" s="32">
        <f>'330'!N41</f>
        <v>0</v>
      </c>
      <c r="O14" s="32">
        <f>'330'!O41</f>
        <v>0</v>
      </c>
      <c r="P14" s="32">
        <f>'330'!P41</f>
        <v>0</v>
      </c>
      <c r="Q14" s="32">
        <f>'330'!Q41</f>
        <v>0</v>
      </c>
      <c r="R14" s="67"/>
    </row>
    <row r="15" spans="1:18" s="68" customFormat="1" ht="22.5" customHeight="1">
      <c r="A15" s="30">
        <v>7</v>
      </c>
      <c r="B15" s="36">
        <f>'330'!B42</f>
        <v>0</v>
      </c>
      <c r="C15" s="36">
        <f>'330'!C42</f>
        <v>0</v>
      </c>
      <c r="D15" s="66">
        <f>'330'!D42</f>
        <v>0</v>
      </c>
      <c r="E15" s="32">
        <f>'330'!E42</f>
        <v>0</v>
      </c>
      <c r="F15" s="32">
        <f>'330'!F42</f>
        <v>0</v>
      </c>
      <c r="G15" s="32">
        <f>'330'!G42</f>
        <v>0</v>
      </c>
      <c r="H15" s="32">
        <f>'330'!H42</f>
        <v>0</v>
      </c>
      <c r="I15" s="32">
        <f>'330'!I42</f>
        <v>0</v>
      </c>
      <c r="J15" s="32">
        <f>'330'!J42</f>
        <v>0</v>
      </c>
      <c r="K15" s="32">
        <f>'330'!K42</f>
        <v>0</v>
      </c>
      <c r="L15" s="32">
        <f>'330'!L42</f>
        <v>0</v>
      </c>
      <c r="M15" s="37">
        <f>'330'!M42</f>
      </c>
      <c r="N15" s="32">
        <f>'330'!N42</f>
        <v>0</v>
      </c>
      <c r="O15" s="32">
        <f>'330'!O42</f>
        <v>0</v>
      </c>
      <c r="P15" s="32">
        <f>'330'!P42</f>
        <v>0</v>
      </c>
      <c r="Q15" s="32">
        <f>'330'!Q42</f>
        <v>0</v>
      </c>
      <c r="R15" s="67"/>
    </row>
    <row r="16" spans="1:18" s="68" customFormat="1" ht="22.5" customHeight="1">
      <c r="A16" s="30">
        <v>8</v>
      </c>
      <c r="B16" s="36">
        <f>'330'!B43</f>
        <v>0</v>
      </c>
      <c r="C16" s="36">
        <f>'330'!C43</f>
        <v>0</v>
      </c>
      <c r="D16" s="66">
        <f>'330'!D43</f>
        <v>0</v>
      </c>
      <c r="E16" s="32">
        <f>'330'!E43</f>
        <v>0</v>
      </c>
      <c r="F16" s="32">
        <f>'330'!F43</f>
        <v>0</v>
      </c>
      <c r="G16" s="32">
        <f>'330'!G43</f>
        <v>0</v>
      </c>
      <c r="H16" s="32">
        <f>'330'!H43</f>
        <v>0</v>
      </c>
      <c r="I16" s="32">
        <f>'330'!I43</f>
        <v>0</v>
      </c>
      <c r="J16" s="32">
        <f>'330'!J43</f>
        <v>0</v>
      </c>
      <c r="K16" s="32">
        <f>'330'!K43</f>
        <v>0</v>
      </c>
      <c r="L16" s="32">
        <f>'330'!L43</f>
        <v>0</v>
      </c>
      <c r="M16" s="37">
        <f>'330'!M43</f>
      </c>
      <c r="N16" s="32">
        <f>'330'!N43</f>
        <v>0</v>
      </c>
      <c r="O16" s="32">
        <f>'330'!O43</f>
        <v>0</v>
      </c>
      <c r="P16" s="32">
        <f>'330'!P43</f>
        <v>0</v>
      </c>
      <c r="Q16" s="32">
        <f>'330'!Q43</f>
        <v>0</v>
      </c>
      <c r="R16" s="67"/>
    </row>
    <row r="17" spans="1:18" s="68" customFormat="1" ht="22.5" customHeight="1">
      <c r="A17" s="97"/>
      <c r="B17" s="98"/>
      <c r="C17" s="98"/>
      <c r="D17" s="348" t="s">
        <v>48</v>
      </c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50"/>
      <c r="R17" s="67"/>
    </row>
    <row r="18" spans="1:18" s="68" customFormat="1" ht="22.5" customHeight="1">
      <c r="A18" s="36" t="str">
        <f>'330'!A45</f>
        <v>1.1</v>
      </c>
      <c r="B18" s="36" t="s">
        <v>251</v>
      </c>
      <c r="C18" s="36">
        <f>'330'!C45</f>
        <v>20</v>
      </c>
      <c r="D18" s="188" t="str">
        <f>'330'!D45</f>
        <v>Английски език II</v>
      </c>
      <c r="E18" s="36">
        <f>'330'!E45</f>
        <v>2</v>
      </c>
      <c r="F18" s="36">
        <f>'330'!F45</f>
        <v>30</v>
      </c>
      <c r="G18" s="36">
        <f>'330'!G45</f>
        <v>0</v>
      </c>
      <c r="H18" s="36">
        <f>'330'!H45</f>
        <v>0</v>
      </c>
      <c r="I18" s="36">
        <f>'330'!I45</f>
        <v>0</v>
      </c>
      <c r="J18" s="36">
        <f>'330'!J45</f>
        <v>2</v>
      </c>
      <c r="K18" s="36" t="str">
        <f>'330'!K45</f>
        <v>к</v>
      </c>
      <c r="L18" s="36">
        <f>'330'!L45</f>
      </c>
      <c r="M18" s="35">
        <f>'330'!M45</f>
      </c>
      <c r="N18" s="36">
        <f>'330'!N45</f>
        <v>31</v>
      </c>
      <c r="O18" s="36">
        <f>'330'!O45</f>
        <v>23</v>
      </c>
      <c r="P18" s="36">
        <f>'330'!P45</f>
        <v>0</v>
      </c>
      <c r="Q18" s="36">
        <f>'330'!Q45</f>
        <v>8</v>
      </c>
      <c r="R18" s="67"/>
    </row>
    <row r="19" spans="1:18" s="68" customFormat="1" ht="22.5" customHeight="1">
      <c r="A19" s="36" t="str">
        <f>'330'!A46</f>
        <v>1.2</v>
      </c>
      <c r="B19" s="36" t="s">
        <v>252</v>
      </c>
      <c r="C19" s="36">
        <f>'330'!C46</f>
        <v>20</v>
      </c>
      <c r="D19" s="188" t="str">
        <f>'330'!D46</f>
        <v>Немски език II</v>
      </c>
      <c r="E19" s="36">
        <f>'330'!E46</f>
        <v>2</v>
      </c>
      <c r="F19" s="36">
        <f>'330'!F46</f>
        <v>30</v>
      </c>
      <c r="G19" s="36">
        <f>'330'!G46</f>
        <v>0</v>
      </c>
      <c r="H19" s="36">
        <f>'330'!H46</f>
        <v>0</v>
      </c>
      <c r="I19" s="36">
        <f>'330'!I46</f>
        <v>0</v>
      </c>
      <c r="J19" s="36">
        <f>'330'!J46</f>
        <v>2</v>
      </c>
      <c r="K19" s="36" t="str">
        <f>'330'!K46</f>
        <v>к</v>
      </c>
      <c r="L19" s="36">
        <f>'330'!L46</f>
      </c>
      <c r="M19" s="35">
        <f>'330'!M46</f>
      </c>
      <c r="N19" s="36">
        <f>'330'!N46</f>
        <v>31</v>
      </c>
      <c r="O19" s="36">
        <f>'330'!O46</f>
        <v>23</v>
      </c>
      <c r="P19" s="36">
        <f>'330'!P46</f>
        <v>0</v>
      </c>
      <c r="Q19" s="36">
        <f>'330'!Q46</f>
        <v>8</v>
      </c>
      <c r="R19" s="67"/>
    </row>
    <row r="20" spans="1:18" s="68" customFormat="1" ht="22.5" customHeight="1">
      <c r="A20" s="36" t="str">
        <f>'330'!A47</f>
        <v>1.3</v>
      </c>
      <c r="B20" s="36" t="s">
        <v>253</v>
      </c>
      <c r="C20" s="36">
        <f>'330'!C47</f>
        <v>20</v>
      </c>
      <c r="D20" s="188" t="str">
        <f>'330'!D47</f>
        <v>Френски език II</v>
      </c>
      <c r="E20" s="36">
        <f>'330'!E47</f>
        <v>2</v>
      </c>
      <c r="F20" s="36">
        <f>'330'!F47</f>
        <v>30</v>
      </c>
      <c r="G20" s="36">
        <f>'330'!G47</f>
        <v>0</v>
      </c>
      <c r="H20" s="36">
        <f>'330'!H47</f>
        <v>0</v>
      </c>
      <c r="I20" s="36">
        <f>'330'!I47</f>
        <v>0</v>
      </c>
      <c r="J20" s="36">
        <f>'330'!J47</f>
        <v>2</v>
      </c>
      <c r="K20" s="36" t="str">
        <f>'330'!K47</f>
        <v>к</v>
      </c>
      <c r="L20" s="28">
        <f>'330'!L47</f>
      </c>
      <c r="M20" s="35">
        <f>'330'!M47</f>
      </c>
      <c r="N20" s="36">
        <f>'330'!N47</f>
        <v>31</v>
      </c>
      <c r="O20" s="36">
        <f>'330'!O47</f>
        <v>23</v>
      </c>
      <c r="P20" s="36">
        <f>'330'!P47</f>
        <v>0</v>
      </c>
      <c r="Q20" s="36">
        <f>'330'!Q47</f>
        <v>8</v>
      </c>
      <c r="R20" s="67"/>
    </row>
    <row r="21" spans="1:18" s="68" customFormat="1" ht="22.5" customHeight="1">
      <c r="A21" s="36" t="s">
        <v>52</v>
      </c>
      <c r="B21" s="36" t="s">
        <v>254</v>
      </c>
      <c r="C21" s="36">
        <f>'330'!C48</f>
        <v>20</v>
      </c>
      <c r="D21" s="66" t="str">
        <f>'330'!D48</f>
        <v>Руски език II</v>
      </c>
      <c r="E21" s="32">
        <f>'330'!E48</f>
        <v>2</v>
      </c>
      <c r="F21" s="32">
        <f>'330'!F48</f>
        <v>30</v>
      </c>
      <c r="G21" s="32">
        <f>'330'!G48</f>
        <v>0</v>
      </c>
      <c r="H21" s="32">
        <f>'330'!H48</f>
        <v>0</v>
      </c>
      <c r="I21" s="32">
        <f>'330'!I48</f>
        <v>0</v>
      </c>
      <c r="J21" s="32">
        <f>'330'!J48</f>
        <v>2</v>
      </c>
      <c r="K21" s="32" t="str">
        <f>'330'!K48</f>
        <v>к</v>
      </c>
      <c r="L21" s="32">
        <f>'330'!L48</f>
      </c>
      <c r="M21" s="37">
        <f>'330'!M48</f>
      </c>
      <c r="N21" s="32">
        <f>'330'!N48</f>
        <v>31</v>
      </c>
      <c r="O21" s="32">
        <f>'330'!O48</f>
        <v>23</v>
      </c>
      <c r="P21" s="32">
        <f>'330'!P48</f>
        <v>0</v>
      </c>
      <c r="Q21" s="32">
        <f>'330'!Q48</f>
        <v>8</v>
      </c>
      <c r="R21" s="67"/>
    </row>
    <row r="22" spans="1:18" s="68" customFormat="1" ht="23.25" customHeight="1">
      <c r="A22" s="36" t="s">
        <v>115</v>
      </c>
      <c r="B22" s="36">
        <f>'330'!B49</f>
        <v>0</v>
      </c>
      <c r="C22" s="36">
        <f>'330'!C49</f>
        <v>0</v>
      </c>
      <c r="D22" s="66">
        <f>'330'!D49</f>
        <v>0</v>
      </c>
      <c r="E22" s="32">
        <f>'330'!E49</f>
        <v>0</v>
      </c>
      <c r="F22" s="32">
        <f>'330'!F49</f>
        <v>0</v>
      </c>
      <c r="G22" s="32">
        <f>'330'!G49</f>
        <v>0</v>
      </c>
      <c r="H22" s="32">
        <f>'330'!H49</f>
        <v>0</v>
      </c>
      <c r="I22" s="32">
        <f>'330'!I49</f>
        <v>0</v>
      </c>
      <c r="J22" s="32">
        <f>'330'!J49</f>
        <v>0</v>
      </c>
      <c r="K22" s="32">
        <f>'330'!K49</f>
        <v>0</v>
      </c>
      <c r="L22" s="32">
        <f>'330'!L49</f>
        <v>0</v>
      </c>
      <c r="M22" s="37">
        <f>'330'!M49</f>
      </c>
      <c r="N22" s="32">
        <f>'330'!N49</f>
        <v>0</v>
      </c>
      <c r="O22" s="32">
        <f>'330'!O49</f>
        <v>0</v>
      </c>
      <c r="P22" s="32">
        <f>'330'!P49</f>
        <v>0</v>
      </c>
      <c r="Q22" s="32">
        <f>'330'!Q49</f>
        <v>0</v>
      </c>
      <c r="R22" s="67"/>
    </row>
    <row r="23" spans="1:18" s="68" customFormat="1" ht="22.5" customHeight="1">
      <c r="A23" s="97"/>
      <c r="B23" s="98"/>
      <c r="C23" s="98"/>
      <c r="D23" s="348" t="s">
        <v>48</v>
      </c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50"/>
      <c r="R23" s="67"/>
    </row>
    <row r="24" spans="1:18" s="68" customFormat="1" ht="22.5" customHeight="1">
      <c r="A24" s="36" t="str">
        <f>'330'!A51</f>
        <v>2.1</v>
      </c>
      <c r="B24" s="36">
        <f>'330'!B51</f>
        <v>0</v>
      </c>
      <c r="C24" s="36">
        <f>'330'!C51</f>
        <v>0</v>
      </c>
      <c r="D24" s="188">
        <f>'330'!D51</f>
        <v>0</v>
      </c>
      <c r="E24" s="36">
        <f>'330'!E51</f>
        <v>0</v>
      </c>
      <c r="F24" s="36">
        <f>'330'!F51</f>
        <v>0</v>
      </c>
      <c r="G24" s="36">
        <f>'330'!G51</f>
        <v>0</v>
      </c>
      <c r="H24" s="36">
        <f>'330'!H51</f>
        <v>0</v>
      </c>
      <c r="I24" s="36">
        <f>'330'!I51</f>
        <v>0</v>
      </c>
      <c r="J24" s="36">
        <f>'330'!J51</f>
        <v>0</v>
      </c>
      <c r="K24" s="36">
        <f>'330'!K51</f>
        <v>0</v>
      </c>
      <c r="L24" s="36">
        <f>'330'!L51</f>
        <v>0</v>
      </c>
      <c r="M24" s="35">
        <f>'330'!M51</f>
      </c>
      <c r="N24" s="36">
        <f>'330'!N51</f>
        <v>0</v>
      </c>
      <c r="O24" s="36">
        <f>'330'!O51</f>
        <v>0</v>
      </c>
      <c r="P24" s="36">
        <f>'330'!P51</f>
        <v>0</v>
      </c>
      <c r="Q24" s="36">
        <f>'330'!Q51</f>
        <v>0</v>
      </c>
      <c r="R24" s="67"/>
    </row>
    <row r="25" spans="1:18" s="68" customFormat="1" ht="22.5" customHeight="1">
      <c r="A25" s="36" t="str">
        <f>'330'!A52</f>
        <v>2.2</v>
      </c>
      <c r="B25" s="36">
        <f>'330'!B52</f>
        <v>0</v>
      </c>
      <c r="C25" s="36">
        <f>'330'!C52</f>
        <v>0</v>
      </c>
      <c r="D25" s="188">
        <f>'330'!D52</f>
        <v>0</v>
      </c>
      <c r="E25" s="28">
        <f>'330'!E52</f>
        <v>0</v>
      </c>
      <c r="F25" s="36">
        <f>'330'!F52</f>
        <v>0</v>
      </c>
      <c r="G25" s="36">
        <f>'330'!G52</f>
        <v>0</v>
      </c>
      <c r="H25" s="36">
        <f>'330'!H52</f>
        <v>0</v>
      </c>
      <c r="I25" s="36">
        <f>'330'!I52</f>
        <v>0</v>
      </c>
      <c r="J25" s="36">
        <f>'330'!J52</f>
        <v>0</v>
      </c>
      <c r="K25" s="36">
        <f>'330'!K52</f>
        <v>0</v>
      </c>
      <c r="L25" s="47">
        <f>'330'!L52</f>
        <v>0</v>
      </c>
      <c r="M25" s="35">
        <f>'330'!M52</f>
      </c>
      <c r="N25" s="28">
        <f>'330'!N52</f>
        <v>0</v>
      </c>
      <c r="O25" s="36">
        <f>'330'!O52</f>
        <v>0</v>
      </c>
      <c r="P25" s="36">
        <f>'330'!P52</f>
        <v>0</v>
      </c>
      <c r="Q25" s="36">
        <f>'330'!Q52</f>
        <v>0</v>
      </c>
      <c r="R25" s="67"/>
    </row>
    <row r="26" spans="1:18" s="68" customFormat="1" ht="22.5" customHeight="1">
      <c r="A26" s="36" t="str">
        <f>'330'!A53</f>
        <v>2.3</v>
      </c>
      <c r="B26" s="36">
        <f>'330'!B53</f>
        <v>0</v>
      </c>
      <c r="C26" s="36">
        <f>'330'!C53</f>
        <v>0</v>
      </c>
      <c r="D26" s="227">
        <f>'330'!D53</f>
        <v>0</v>
      </c>
      <c r="E26" s="28">
        <f>'330'!E53</f>
        <v>0</v>
      </c>
      <c r="F26" s="36">
        <f>'330'!F53</f>
        <v>0</v>
      </c>
      <c r="G26" s="36">
        <f>'330'!G53</f>
        <v>0</v>
      </c>
      <c r="H26" s="36">
        <f>'330'!H53</f>
        <v>0</v>
      </c>
      <c r="I26" s="36">
        <f>'330'!I53</f>
        <v>0</v>
      </c>
      <c r="J26" s="36">
        <f>'330'!J53</f>
        <v>0</v>
      </c>
      <c r="K26" s="36">
        <f>'330'!K53</f>
        <v>0</v>
      </c>
      <c r="L26" s="36">
        <f>'330'!L53</f>
        <v>0</v>
      </c>
      <c r="M26" s="35">
        <f>'330'!M53</f>
      </c>
      <c r="N26" s="28">
        <f>'330'!N53</f>
        <v>0</v>
      </c>
      <c r="O26" s="36">
        <f>'330'!O53</f>
        <v>0</v>
      </c>
      <c r="P26" s="36">
        <f>'330'!P53</f>
        <v>0</v>
      </c>
      <c r="Q26" s="28">
        <f>'330'!Q53</f>
        <v>0</v>
      </c>
      <c r="R26" s="67"/>
    </row>
    <row r="27" spans="1:18" s="68" customFormat="1" ht="22.5" customHeight="1">
      <c r="A27" s="209" t="s">
        <v>96</v>
      </c>
      <c r="B27" s="36">
        <f>'330'!B54</f>
        <v>0</v>
      </c>
      <c r="C27" s="36">
        <f>'330'!C54</f>
        <v>0</v>
      </c>
      <c r="D27" s="66">
        <f>'330'!D54</f>
        <v>0</v>
      </c>
      <c r="E27" s="32">
        <f>'330'!E54</f>
        <v>0</v>
      </c>
      <c r="F27" s="32">
        <f>'330'!F54</f>
        <v>0</v>
      </c>
      <c r="G27" s="32">
        <f>'330'!G54</f>
        <v>0</v>
      </c>
      <c r="H27" s="32">
        <f>'330'!H54</f>
        <v>0</v>
      </c>
      <c r="I27" s="32">
        <f>'330'!I54</f>
        <v>0</v>
      </c>
      <c r="J27" s="32">
        <f>'330'!J54</f>
        <v>0</v>
      </c>
      <c r="K27" s="32">
        <f>'330'!K54</f>
        <v>0</v>
      </c>
      <c r="L27" s="32">
        <f>'330'!L54</f>
        <v>0</v>
      </c>
      <c r="M27" s="37">
        <f>'330'!M54</f>
      </c>
      <c r="N27" s="32">
        <f>'330'!N54</f>
        <v>0</v>
      </c>
      <c r="O27" s="32">
        <f>'330'!O54</f>
        <v>0</v>
      </c>
      <c r="P27" s="32">
        <f>'330'!P54</f>
        <v>0</v>
      </c>
      <c r="Q27" s="32">
        <f>'330'!Q54</f>
        <v>0</v>
      </c>
      <c r="R27" s="67"/>
    </row>
    <row r="28" spans="1:18" s="68" customFormat="1" ht="22.5" customHeight="1" thickBot="1">
      <c r="A28" s="209" t="s">
        <v>116</v>
      </c>
      <c r="B28" s="36">
        <f>'330'!B55</f>
        <v>0</v>
      </c>
      <c r="C28" s="36">
        <f>'330'!C55</f>
        <v>0</v>
      </c>
      <c r="D28" s="66">
        <f>'330'!D55</f>
        <v>0</v>
      </c>
      <c r="E28" s="32">
        <f>'330'!E55</f>
        <v>0</v>
      </c>
      <c r="F28" s="32">
        <f>'330'!F55</f>
        <v>0</v>
      </c>
      <c r="G28" s="32">
        <f>'330'!G55</f>
        <v>0</v>
      </c>
      <c r="H28" s="32">
        <f>'330'!H55</f>
        <v>0</v>
      </c>
      <c r="I28" s="32">
        <f>'330'!I55</f>
        <v>0</v>
      </c>
      <c r="J28" s="32">
        <f>'330'!J55</f>
        <v>0</v>
      </c>
      <c r="K28" s="32">
        <f>'330'!K55</f>
        <v>0</v>
      </c>
      <c r="L28" s="32">
        <f>'330'!L55</f>
        <v>0</v>
      </c>
      <c r="M28" s="37">
        <f>'330'!M55</f>
      </c>
      <c r="N28" s="32">
        <f>'330'!N55</f>
        <v>0</v>
      </c>
      <c r="O28" s="32">
        <f>'330'!O55</f>
        <v>0</v>
      </c>
      <c r="P28" s="32">
        <f>'330'!P55</f>
        <v>0</v>
      </c>
      <c r="Q28" s="32">
        <f>'330'!Q55</f>
        <v>0</v>
      </c>
      <c r="R28" s="67"/>
    </row>
    <row r="29" spans="1:18" s="68" customFormat="1" ht="54.75" customHeight="1" thickBot="1">
      <c r="A29" s="355" t="s">
        <v>57</v>
      </c>
      <c r="B29" s="356"/>
      <c r="C29" s="356"/>
      <c r="D29" s="356"/>
      <c r="E29" s="218">
        <f>'330'!E56</f>
        <v>30</v>
      </c>
      <c r="F29" s="218">
        <f>'330'!F56</f>
        <v>315</v>
      </c>
      <c r="G29" s="218">
        <f>'330'!G56</f>
        <v>9</v>
      </c>
      <c r="H29" s="218">
        <f>'330'!H56</f>
        <v>2</v>
      </c>
      <c r="I29" s="218">
        <f>'330'!I56</f>
        <v>2</v>
      </c>
      <c r="J29" s="218">
        <f>'330'!J56</f>
        <v>8</v>
      </c>
      <c r="K29" s="218" t="str">
        <f>'330'!K56</f>
        <v>3и 2то 1к</v>
      </c>
      <c r="L29" s="218" t="str">
        <f>'330'!L56</f>
        <v>2кз </v>
      </c>
      <c r="M29" s="223">
        <f>'330'!M56</f>
        <v>2</v>
      </c>
      <c r="N29" s="218">
        <f>'330'!N56</f>
        <v>485</v>
      </c>
      <c r="O29" s="218">
        <f>'330'!O56</f>
        <v>245</v>
      </c>
      <c r="P29" s="218">
        <f>'330'!P56</f>
        <v>40</v>
      </c>
      <c r="Q29" s="224">
        <f>'330'!Q56</f>
        <v>200</v>
      </c>
      <c r="R29" s="67"/>
    </row>
    <row r="30" spans="1:18" s="71" customFormat="1" ht="22.5" customHeight="1">
      <c r="A30" s="210"/>
      <c r="B30" s="211" t="s">
        <v>255</v>
      </c>
      <c r="C30" s="211" t="s">
        <v>54</v>
      </c>
      <c r="D30" s="212" t="s">
        <v>55</v>
      </c>
      <c r="E30" s="210">
        <v>1</v>
      </c>
      <c r="F30" s="210">
        <v>30</v>
      </c>
      <c r="G30" s="210"/>
      <c r="H30" s="210"/>
      <c r="I30" s="210"/>
      <c r="J30" s="210">
        <v>2</v>
      </c>
      <c r="K30" s="210" t="s">
        <v>43</v>
      </c>
      <c r="L30" s="210"/>
      <c r="M30" s="213"/>
      <c r="N30" s="214"/>
      <c r="O30" s="215"/>
      <c r="P30" s="216"/>
      <c r="Q30" s="216"/>
      <c r="R30" s="67"/>
    </row>
    <row r="31" spans="1:17" ht="16.5" customHeight="1">
      <c r="A31" s="240"/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</row>
    <row r="32" spans="1:17" s="305" customFormat="1" ht="15" customHeight="1">
      <c r="A32" s="303"/>
      <c r="B32" s="303"/>
      <c r="C32" s="303"/>
      <c r="D32" s="304" t="s">
        <v>243</v>
      </c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</row>
    <row r="33" spans="1:17" ht="15" customHeight="1">
      <c r="A33" s="228">
        <v>1</v>
      </c>
      <c r="B33" s="228" t="s">
        <v>310</v>
      </c>
      <c r="C33" s="228">
        <v>2</v>
      </c>
      <c r="D33" s="291" t="s">
        <v>244</v>
      </c>
      <c r="E33" s="228">
        <v>3</v>
      </c>
      <c r="F33" s="228">
        <v>90</v>
      </c>
      <c r="G33" s="228"/>
      <c r="H33" s="228"/>
      <c r="I33" s="228"/>
      <c r="J33" s="228">
        <v>90</v>
      </c>
      <c r="K33" s="228" t="s">
        <v>43</v>
      </c>
      <c r="L33" s="228"/>
      <c r="M33" s="228"/>
      <c r="N33" s="228"/>
      <c r="O33" s="228"/>
      <c r="P33" s="228"/>
      <c r="Q33" s="228"/>
    </row>
    <row r="35" spans="11:16" ht="15">
      <c r="K35" s="192" t="s">
        <v>81</v>
      </c>
      <c r="L35" s="105"/>
      <c r="M35" s="105"/>
      <c r="N35" s="106"/>
      <c r="O35" s="106"/>
      <c r="P35" s="106"/>
    </row>
    <row r="36" spans="11:17" ht="15">
      <c r="K36" s="105"/>
      <c r="L36" s="353" t="s">
        <v>309</v>
      </c>
      <c r="M36" s="354"/>
      <c r="N36" s="354"/>
      <c r="O36" s="354"/>
      <c r="P36" s="354"/>
      <c r="Q36" s="354"/>
    </row>
  </sheetData>
  <sheetProtection/>
  <mergeCells count="23">
    <mergeCell ref="J3:J4"/>
    <mergeCell ref="K2:K4"/>
    <mergeCell ref="F2:F4"/>
    <mergeCell ref="G3:G4"/>
    <mergeCell ref="H3:H4"/>
    <mergeCell ref="N3:N4"/>
    <mergeCell ref="L36:Q36"/>
    <mergeCell ref="L2:M3"/>
    <mergeCell ref="N2:Q2"/>
    <mergeCell ref="P3:P4"/>
    <mergeCell ref="Q3:Q4"/>
    <mergeCell ref="O3:O4"/>
    <mergeCell ref="D17:Q17"/>
    <mergeCell ref="D23:Q23"/>
    <mergeCell ref="G2:J2"/>
    <mergeCell ref="A29:D29"/>
    <mergeCell ref="A1:Q1"/>
    <mergeCell ref="A2:A4"/>
    <mergeCell ref="B2:B4"/>
    <mergeCell ref="C2:C4"/>
    <mergeCell ref="D2:D4"/>
    <mergeCell ref="E2:E4"/>
    <mergeCell ref="I3:I4"/>
  </mergeCells>
  <printOptions horizontalCentered="1"/>
  <pageMargins left="0.17" right="0.16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0">
      <selection activeCell="L36" sqref="L36:Q36"/>
    </sheetView>
  </sheetViews>
  <sheetFormatPr defaultColWidth="9.00390625" defaultRowHeight="13.5"/>
  <cols>
    <col min="1" max="1" width="3.25390625" style="64" customWidth="1"/>
    <col min="2" max="2" width="5.625" style="64" customWidth="1"/>
    <col min="3" max="3" width="4.125" style="64" customWidth="1"/>
    <col min="4" max="4" width="28.50390625" style="64" customWidth="1"/>
    <col min="5" max="5" width="3.625" style="64" customWidth="1"/>
    <col min="6" max="6" width="4.875" style="64" customWidth="1"/>
    <col min="7" max="11" width="3.375" style="64" customWidth="1"/>
    <col min="12" max="12" width="3.50390625" style="64" customWidth="1"/>
    <col min="13" max="13" width="4.125" style="64" customWidth="1"/>
    <col min="14" max="14" width="3.875" style="64" customWidth="1"/>
    <col min="15" max="15" width="4.75390625" style="64" customWidth="1"/>
    <col min="16" max="16" width="4.125" style="64" customWidth="1"/>
    <col min="17" max="17" width="3.75390625" style="64" customWidth="1"/>
    <col min="18" max="20" width="4.625" style="74" customWidth="1"/>
    <col min="21" max="16384" width="9.00390625" style="74" customWidth="1"/>
  </cols>
  <sheetData>
    <row r="1" spans="1:17" s="49" customFormat="1" ht="31.5" customHeight="1">
      <c r="A1" s="327" t="s">
        <v>235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</row>
    <row r="2" spans="1:17" s="50" customFormat="1" ht="31.5" customHeight="1">
      <c r="A2" s="329" t="s">
        <v>0</v>
      </c>
      <c r="B2" s="332" t="s">
        <v>24</v>
      </c>
      <c r="C2" s="335" t="s">
        <v>1</v>
      </c>
      <c r="D2" s="338" t="s">
        <v>2</v>
      </c>
      <c r="E2" s="341" t="s">
        <v>25</v>
      </c>
      <c r="F2" s="344" t="s">
        <v>3</v>
      </c>
      <c r="G2" s="313" t="s">
        <v>72</v>
      </c>
      <c r="H2" s="314"/>
      <c r="I2" s="314"/>
      <c r="J2" s="315"/>
      <c r="K2" s="320" t="s">
        <v>26</v>
      </c>
      <c r="L2" s="323" t="s">
        <v>27</v>
      </c>
      <c r="M2" s="324"/>
      <c r="N2" s="317" t="s">
        <v>28</v>
      </c>
      <c r="O2" s="318"/>
      <c r="P2" s="318"/>
      <c r="Q2" s="319"/>
    </row>
    <row r="3" spans="1:17" s="50" customFormat="1" ht="47.25" customHeight="1">
      <c r="A3" s="330"/>
      <c r="B3" s="333"/>
      <c r="C3" s="336"/>
      <c r="D3" s="339"/>
      <c r="E3" s="342"/>
      <c r="F3" s="345"/>
      <c r="G3" s="316" t="s">
        <v>4</v>
      </c>
      <c r="H3" s="316" t="s">
        <v>5</v>
      </c>
      <c r="I3" s="316" t="s">
        <v>18</v>
      </c>
      <c r="J3" s="316" t="s">
        <v>19</v>
      </c>
      <c r="K3" s="321"/>
      <c r="L3" s="325"/>
      <c r="M3" s="326"/>
      <c r="N3" s="357" t="s">
        <v>3</v>
      </c>
      <c r="O3" s="347" t="s">
        <v>35</v>
      </c>
      <c r="P3" s="347" t="s">
        <v>36</v>
      </c>
      <c r="Q3" s="347" t="s">
        <v>37</v>
      </c>
    </row>
    <row r="4" spans="1:17" s="50" customFormat="1" ht="67.5" customHeight="1">
      <c r="A4" s="331"/>
      <c r="B4" s="334"/>
      <c r="C4" s="337"/>
      <c r="D4" s="340"/>
      <c r="E4" s="343"/>
      <c r="F4" s="346"/>
      <c r="G4" s="316"/>
      <c r="H4" s="316"/>
      <c r="I4" s="316"/>
      <c r="J4" s="316"/>
      <c r="K4" s="322"/>
      <c r="L4" s="278" t="s">
        <v>38</v>
      </c>
      <c r="M4" s="278" t="s">
        <v>39</v>
      </c>
      <c r="N4" s="357"/>
      <c r="O4" s="347"/>
      <c r="P4" s="347"/>
      <c r="Q4" s="347"/>
    </row>
    <row r="5" spans="1:17" s="60" customFormat="1" ht="18" customHeight="1">
      <c r="A5" s="51">
        <v>1</v>
      </c>
      <c r="B5" s="52">
        <v>2</v>
      </c>
      <c r="C5" s="53">
        <v>3</v>
      </c>
      <c r="D5" s="54">
        <v>4</v>
      </c>
      <c r="E5" s="55">
        <v>5</v>
      </c>
      <c r="F5" s="56">
        <v>6</v>
      </c>
      <c r="G5" s="57">
        <v>7</v>
      </c>
      <c r="H5" s="57">
        <v>8</v>
      </c>
      <c r="I5" s="57">
        <v>9</v>
      </c>
      <c r="J5" s="58">
        <v>10</v>
      </c>
      <c r="K5" s="59">
        <v>11</v>
      </c>
      <c r="L5" s="52">
        <v>12</v>
      </c>
      <c r="M5" s="55">
        <v>13</v>
      </c>
      <c r="N5" s="52">
        <v>14</v>
      </c>
      <c r="O5" s="52">
        <v>15</v>
      </c>
      <c r="P5" s="52">
        <v>16</v>
      </c>
      <c r="Q5" s="52">
        <v>17</v>
      </c>
    </row>
    <row r="6" spans="1:17" s="60" customFormat="1" ht="18" customHeight="1">
      <c r="A6" s="52"/>
      <c r="B6" s="52"/>
      <c r="C6" s="52"/>
      <c r="D6" s="54"/>
      <c r="E6" s="52"/>
      <c r="F6" s="52"/>
      <c r="G6" s="52"/>
      <c r="H6" s="52"/>
      <c r="I6" s="52"/>
      <c r="J6" s="52"/>
      <c r="K6" s="61"/>
      <c r="L6" s="52"/>
      <c r="M6" s="62"/>
      <c r="N6" s="52"/>
      <c r="O6" s="52"/>
      <c r="P6" s="52"/>
      <c r="Q6" s="52"/>
    </row>
    <row r="7" spans="1:18" s="64" customFormat="1" ht="13.5">
      <c r="A7" s="31"/>
      <c r="B7" s="41" t="s">
        <v>23</v>
      </c>
      <c r="C7" s="41" t="s">
        <v>23</v>
      </c>
      <c r="D7" s="43" t="s">
        <v>118</v>
      </c>
      <c r="E7" s="31" t="s">
        <v>23</v>
      </c>
      <c r="F7" s="31"/>
      <c r="G7" s="31"/>
      <c r="H7" s="31"/>
      <c r="I7" s="31"/>
      <c r="J7" s="31"/>
      <c r="K7" s="31"/>
      <c r="L7" s="31"/>
      <c r="M7" s="44"/>
      <c r="N7" s="31"/>
      <c r="O7" s="31"/>
      <c r="P7" s="31"/>
      <c r="Q7" s="31"/>
      <c r="R7" s="63"/>
    </row>
    <row r="8" spans="1:18" s="65" customFormat="1" ht="13.5">
      <c r="A8" s="31"/>
      <c r="B8" s="41"/>
      <c r="C8" s="41"/>
      <c r="D8" s="45" t="s">
        <v>42</v>
      </c>
      <c r="E8" s="31"/>
      <c r="F8" s="31"/>
      <c r="G8" s="31"/>
      <c r="H8" s="31"/>
      <c r="I8" s="31"/>
      <c r="J8" s="31"/>
      <c r="K8" s="31"/>
      <c r="L8" s="31"/>
      <c r="M8" s="44"/>
      <c r="N8" s="31"/>
      <c r="O8" s="31"/>
      <c r="P8" s="31"/>
      <c r="Q8" s="31"/>
      <c r="R8" s="63"/>
    </row>
    <row r="9" spans="1:20" s="68" customFormat="1" ht="22.5" customHeight="1">
      <c r="A9" s="30">
        <f>'330'!A62</f>
        <v>1</v>
      </c>
      <c r="B9" s="36" t="s">
        <v>264</v>
      </c>
      <c r="C9" s="36" t="str">
        <f>'330'!C62</f>
        <v>30</v>
      </c>
      <c r="D9" s="66" t="str">
        <f>'330'!D62</f>
        <v>Висша математика ІІІ</v>
      </c>
      <c r="E9" s="32">
        <f>'330'!E62</f>
        <v>4</v>
      </c>
      <c r="F9" s="32">
        <f>'330'!F62</f>
        <v>45</v>
      </c>
      <c r="G9" s="32">
        <f>'330'!G62</f>
        <v>2</v>
      </c>
      <c r="H9" s="32">
        <f>'330'!H62</f>
        <v>0</v>
      </c>
      <c r="I9" s="32">
        <f>'330'!I62</f>
        <v>0</v>
      </c>
      <c r="J9" s="32">
        <f>'330'!J62</f>
        <v>1</v>
      </c>
      <c r="K9" s="32" t="str">
        <f>'330'!K62</f>
        <v>то</v>
      </c>
      <c r="L9" s="32">
        <f>'330'!L62</f>
        <v>0</v>
      </c>
      <c r="M9" s="37">
        <f>'330'!M62</f>
      </c>
      <c r="N9" s="32">
        <f>'330'!N62</f>
        <v>53</v>
      </c>
      <c r="O9" s="32">
        <f>'330'!O62</f>
        <v>32</v>
      </c>
      <c r="P9" s="32">
        <f>'330'!P62</f>
        <v>0</v>
      </c>
      <c r="Q9" s="32">
        <f>'330'!Q62</f>
        <v>21</v>
      </c>
      <c r="R9" s="67"/>
      <c r="T9" s="69"/>
    </row>
    <row r="10" spans="1:20" s="68" customFormat="1" ht="22.5" customHeight="1">
      <c r="A10" s="30">
        <f>'330'!A63</f>
        <v>2</v>
      </c>
      <c r="B10" s="36" t="s">
        <v>265</v>
      </c>
      <c r="C10" s="36" t="str">
        <f>'330'!C63</f>
        <v>3</v>
      </c>
      <c r="D10" s="66" t="str">
        <f>'330'!D63</f>
        <v>Механика на материалите</v>
      </c>
      <c r="E10" s="32">
        <f>'330'!E63</f>
        <v>6</v>
      </c>
      <c r="F10" s="32">
        <f>'330'!F63</f>
        <v>60</v>
      </c>
      <c r="G10" s="32">
        <f>'330'!G63</f>
        <v>2</v>
      </c>
      <c r="H10" s="32">
        <f>'330'!H63</f>
        <v>0</v>
      </c>
      <c r="I10" s="32">
        <f>'330'!I63</f>
        <v>0</v>
      </c>
      <c r="J10" s="32">
        <f>'330'!J63</f>
        <v>2</v>
      </c>
      <c r="K10" s="32" t="str">
        <f>'330'!K63</f>
        <v>и</v>
      </c>
      <c r="L10" s="32" t="str">
        <f>'330'!L63</f>
        <v>кз</v>
      </c>
      <c r="M10" s="37">
        <f>'330'!M63</f>
        <v>1</v>
      </c>
      <c r="N10" s="32">
        <f>'330'!N63</f>
        <v>104</v>
      </c>
      <c r="O10" s="32">
        <f>'330'!O63</f>
        <v>43</v>
      </c>
      <c r="P10" s="32">
        <f>'330'!P63</f>
        <v>20</v>
      </c>
      <c r="Q10" s="32">
        <f>'330'!Q63</f>
        <v>41</v>
      </c>
      <c r="R10" s="67"/>
      <c r="T10" s="69"/>
    </row>
    <row r="11" spans="1:20" s="68" customFormat="1" ht="22.5" customHeight="1">
      <c r="A11" s="30">
        <f>'330'!A64</f>
        <v>3</v>
      </c>
      <c r="B11" s="36" t="s">
        <v>266</v>
      </c>
      <c r="C11" s="36" t="str">
        <f>'330'!C64</f>
        <v>9</v>
      </c>
      <c r="D11" s="66" t="str">
        <f>'330'!D64</f>
        <v>Топлотехника и изолации</v>
      </c>
      <c r="E11" s="32">
        <f>'330'!E64</f>
        <v>6</v>
      </c>
      <c r="F11" s="32">
        <f>'330'!F64</f>
        <v>60</v>
      </c>
      <c r="G11" s="32">
        <f>'330'!G64</f>
        <v>2</v>
      </c>
      <c r="H11" s="32">
        <f>'330'!H64</f>
        <v>0</v>
      </c>
      <c r="I11" s="32">
        <f>'330'!I64</f>
        <v>2</v>
      </c>
      <c r="J11" s="32">
        <f>'330'!J64</f>
        <v>0</v>
      </c>
      <c r="K11" s="32" t="str">
        <f>'330'!K64</f>
        <v>и</v>
      </c>
      <c r="L11" s="32" t="str">
        <f>'330'!L64</f>
        <v>кз</v>
      </c>
      <c r="M11" s="37">
        <f>'330'!M64</f>
        <v>1</v>
      </c>
      <c r="N11" s="32">
        <f>'330'!N64</f>
        <v>104</v>
      </c>
      <c r="O11" s="32">
        <f>'330'!O64</f>
        <v>43</v>
      </c>
      <c r="P11" s="32">
        <f>'330'!P64</f>
        <v>20</v>
      </c>
      <c r="Q11" s="32">
        <f>'330'!Q64</f>
        <v>41</v>
      </c>
      <c r="R11" s="67"/>
      <c r="T11" s="69"/>
    </row>
    <row r="12" spans="1:20" s="68" customFormat="1" ht="22.5" customHeight="1">
      <c r="A12" s="30">
        <f>'330'!A65</f>
        <v>4</v>
      </c>
      <c r="B12" s="36" t="s">
        <v>267</v>
      </c>
      <c r="C12" s="36">
        <f>'330'!C65</f>
        <v>3</v>
      </c>
      <c r="D12" s="66" t="str">
        <f>'330'!D65</f>
        <v>Геодезия</v>
      </c>
      <c r="E12" s="32">
        <f>'330'!E65</f>
        <v>6</v>
      </c>
      <c r="F12" s="32">
        <f>'330'!F65</f>
        <v>60</v>
      </c>
      <c r="G12" s="32">
        <f>'330'!G65</f>
        <v>2</v>
      </c>
      <c r="H12" s="32">
        <f>'330'!H65</f>
        <v>0</v>
      </c>
      <c r="I12" s="32">
        <f>'330'!I65</f>
        <v>1</v>
      </c>
      <c r="J12" s="32">
        <f>'330'!J65</f>
        <v>1</v>
      </c>
      <c r="K12" s="32" t="str">
        <f>'330'!K65</f>
        <v>и</v>
      </c>
      <c r="L12" s="32">
        <f>'330'!L65</f>
        <v>0</v>
      </c>
      <c r="M12" s="37">
        <f>'330'!M65</f>
      </c>
      <c r="N12" s="32">
        <f>'330'!N65</f>
        <v>84</v>
      </c>
      <c r="O12" s="32">
        <f>'330'!O65</f>
        <v>43</v>
      </c>
      <c r="P12" s="32">
        <f>'330'!P65</f>
        <v>0</v>
      </c>
      <c r="Q12" s="32">
        <f>'330'!Q65</f>
        <v>41</v>
      </c>
      <c r="R12" s="67"/>
      <c r="T12" s="69"/>
    </row>
    <row r="13" spans="1:20" s="68" customFormat="1" ht="22.5" customHeight="1">
      <c r="A13" s="30">
        <v>5</v>
      </c>
      <c r="B13" s="36" t="s">
        <v>268</v>
      </c>
      <c r="C13" s="36" t="str">
        <f>'330'!C66</f>
        <v>3</v>
      </c>
      <c r="D13" s="66" t="str">
        <f>'330'!D66</f>
        <v>Динамика</v>
      </c>
      <c r="E13" s="32">
        <f>'330'!E66</f>
        <v>6</v>
      </c>
      <c r="F13" s="32">
        <f>'330'!F66</f>
        <v>60</v>
      </c>
      <c r="G13" s="32">
        <f>'330'!G66</f>
        <v>2</v>
      </c>
      <c r="H13" s="32">
        <f>'330'!H66</f>
        <v>0</v>
      </c>
      <c r="I13" s="32">
        <f>'330'!I66</f>
        <v>0</v>
      </c>
      <c r="J13" s="32">
        <f>'330'!J66</f>
        <v>2</v>
      </c>
      <c r="K13" s="32" t="str">
        <f>'330'!K66</f>
        <v>и</v>
      </c>
      <c r="L13" s="32" t="str">
        <f>'330'!L66</f>
        <v>кз</v>
      </c>
      <c r="M13" s="37">
        <f>'330'!M66</f>
        <v>1</v>
      </c>
      <c r="N13" s="32">
        <f>'330'!N66</f>
        <v>105</v>
      </c>
      <c r="O13" s="32">
        <f>'330'!O66</f>
        <v>43</v>
      </c>
      <c r="P13" s="32">
        <f>'330'!P66</f>
        <v>20</v>
      </c>
      <c r="Q13" s="32">
        <f>'330'!Q66</f>
        <v>42</v>
      </c>
      <c r="R13" s="67"/>
      <c r="T13" s="69"/>
    </row>
    <row r="14" spans="1:20" s="68" customFormat="1" ht="22.5" customHeight="1">
      <c r="A14" s="30">
        <v>6</v>
      </c>
      <c r="B14" s="36">
        <f>'330'!B67</f>
        <v>0</v>
      </c>
      <c r="C14" s="36">
        <f>'330'!C67</f>
        <v>0</v>
      </c>
      <c r="D14" s="66">
        <f>'330'!D67</f>
        <v>0</v>
      </c>
      <c r="E14" s="32">
        <f>'330'!E67</f>
        <v>0</v>
      </c>
      <c r="F14" s="32">
        <f>'330'!F67</f>
        <v>0</v>
      </c>
      <c r="G14" s="32">
        <f>'330'!G67</f>
        <v>0</v>
      </c>
      <c r="H14" s="32">
        <f>'330'!H67</f>
        <v>0</v>
      </c>
      <c r="I14" s="32">
        <f>'330'!I67</f>
        <v>0</v>
      </c>
      <c r="J14" s="32">
        <f>'330'!J67</f>
        <v>0</v>
      </c>
      <c r="K14" s="32">
        <f>'330'!K67</f>
        <v>0</v>
      </c>
      <c r="L14" s="32">
        <f>'330'!L67</f>
        <v>0</v>
      </c>
      <c r="M14" s="37">
        <f>'330'!M67</f>
      </c>
      <c r="N14" s="32">
        <f>'330'!N67</f>
        <v>0</v>
      </c>
      <c r="O14" s="32">
        <f>'330'!O67</f>
        <v>0</v>
      </c>
      <c r="P14" s="32">
        <f>'330'!P67</f>
        <v>0</v>
      </c>
      <c r="Q14" s="32">
        <f>'330'!Q67</f>
        <v>0</v>
      </c>
      <c r="R14" s="67"/>
      <c r="T14" s="69"/>
    </row>
    <row r="15" spans="1:20" s="68" customFormat="1" ht="22.5" customHeight="1">
      <c r="A15" s="30">
        <v>7</v>
      </c>
      <c r="B15" s="36">
        <f>'330'!B68</f>
        <v>0</v>
      </c>
      <c r="C15" s="36">
        <f>'330'!C68</f>
        <v>0</v>
      </c>
      <c r="D15" s="66">
        <f>'330'!D68</f>
        <v>0</v>
      </c>
      <c r="E15" s="32">
        <f>'330'!E68</f>
        <v>0</v>
      </c>
      <c r="F15" s="32">
        <f>'330'!F68</f>
        <v>0</v>
      </c>
      <c r="G15" s="32">
        <f>'330'!G68</f>
        <v>0</v>
      </c>
      <c r="H15" s="32">
        <f>'330'!H68</f>
        <v>0</v>
      </c>
      <c r="I15" s="32">
        <f>'330'!I68</f>
        <v>0</v>
      </c>
      <c r="J15" s="32">
        <f>'330'!J68</f>
        <v>0</v>
      </c>
      <c r="K15" s="32">
        <f>'330'!K68</f>
        <v>0</v>
      </c>
      <c r="L15" s="32">
        <f>'330'!L68</f>
        <v>0</v>
      </c>
      <c r="M15" s="37">
        <f>'330'!M68</f>
      </c>
      <c r="N15" s="32">
        <f>'330'!N68</f>
        <v>0</v>
      </c>
      <c r="O15" s="32">
        <f>'330'!O68</f>
        <v>0</v>
      </c>
      <c r="P15" s="32">
        <f>'330'!P68</f>
        <v>0</v>
      </c>
      <c r="Q15" s="32">
        <f>'330'!Q68</f>
        <v>0</v>
      </c>
      <c r="R15" s="67"/>
      <c r="T15" s="69"/>
    </row>
    <row r="16" spans="1:20" s="68" customFormat="1" ht="22.5" customHeight="1">
      <c r="A16" s="30">
        <v>8</v>
      </c>
      <c r="B16" s="36">
        <f>'330'!B69</f>
        <v>0</v>
      </c>
      <c r="C16" s="36">
        <f>'330'!C69</f>
        <v>0</v>
      </c>
      <c r="D16" s="66">
        <f>'330'!D69</f>
        <v>0</v>
      </c>
      <c r="E16" s="32">
        <f>'330'!E69</f>
        <v>0</v>
      </c>
      <c r="F16" s="32">
        <f>'330'!F69</f>
        <v>0</v>
      </c>
      <c r="G16" s="32">
        <f>'330'!G69</f>
        <v>0</v>
      </c>
      <c r="H16" s="32">
        <f>'330'!H69</f>
        <v>0</v>
      </c>
      <c r="I16" s="32">
        <f>'330'!I69</f>
        <v>0</v>
      </c>
      <c r="J16" s="32">
        <f>'330'!J69</f>
        <v>0</v>
      </c>
      <c r="K16" s="32">
        <f>'330'!K69</f>
        <v>0</v>
      </c>
      <c r="L16" s="32">
        <f>'330'!L69</f>
        <v>0</v>
      </c>
      <c r="M16" s="37">
        <f>'330'!M69</f>
      </c>
      <c r="N16" s="32">
        <f>'330'!N69</f>
        <v>0</v>
      </c>
      <c r="O16" s="32">
        <f>'330'!O69</f>
        <v>0</v>
      </c>
      <c r="P16" s="32">
        <f>'330'!P69</f>
        <v>0</v>
      </c>
      <c r="Q16" s="32">
        <f>'330'!Q69</f>
        <v>0</v>
      </c>
      <c r="R16" s="67"/>
      <c r="T16" s="69"/>
    </row>
    <row r="17" spans="1:20" s="68" customFormat="1" ht="22.5" customHeight="1">
      <c r="A17" s="97"/>
      <c r="B17" s="98"/>
      <c r="C17" s="98"/>
      <c r="D17" s="348" t="s">
        <v>48</v>
      </c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50"/>
      <c r="R17" s="67"/>
      <c r="T17" s="69"/>
    </row>
    <row r="18" spans="1:20" s="68" customFormat="1" ht="22.5" customHeight="1">
      <c r="A18" s="36" t="str">
        <f>'330'!A71</f>
        <v>1.1</v>
      </c>
      <c r="B18" s="36" t="s">
        <v>269</v>
      </c>
      <c r="C18" s="36">
        <f>'330'!C71</f>
        <v>20</v>
      </c>
      <c r="D18" s="188" t="str">
        <f>'330'!D71</f>
        <v>Английски език III</v>
      </c>
      <c r="E18" s="36">
        <f>'330'!E71</f>
        <v>2</v>
      </c>
      <c r="F18" s="36">
        <f>'330'!F71</f>
        <v>30</v>
      </c>
      <c r="G18" s="36">
        <f>'330'!G71</f>
        <v>0</v>
      </c>
      <c r="H18" s="36">
        <f>'330'!H71</f>
        <v>0</v>
      </c>
      <c r="I18" s="36">
        <f>'330'!I71</f>
        <v>0</v>
      </c>
      <c r="J18" s="36">
        <f>'330'!J71</f>
        <v>2</v>
      </c>
      <c r="K18" s="36" t="str">
        <f>'330'!K71</f>
        <v>то</v>
      </c>
      <c r="L18" s="36">
        <f>'330'!L71</f>
      </c>
      <c r="M18" s="35">
        <f>'330'!M71</f>
      </c>
      <c r="N18" s="36">
        <f>'330'!N71</f>
        <v>35</v>
      </c>
      <c r="O18" s="36">
        <f>'330'!O71</f>
        <v>21</v>
      </c>
      <c r="P18" s="36">
        <f>'330'!P71</f>
        <v>0</v>
      </c>
      <c r="Q18" s="36">
        <f>'330'!Q71</f>
        <v>14</v>
      </c>
      <c r="R18" s="67"/>
      <c r="T18" s="69"/>
    </row>
    <row r="19" spans="1:20" s="68" customFormat="1" ht="22.5" customHeight="1">
      <c r="A19" s="36" t="str">
        <f>'330'!A72</f>
        <v>1.2</v>
      </c>
      <c r="B19" s="36" t="s">
        <v>270</v>
      </c>
      <c r="C19" s="36">
        <f>'330'!C72</f>
        <v>20</v>
      </c>
      <c r="D19" s="188" t="str">
        <f>'330'!D72</f>
        <v>Немски език III</v>
      </c>
      <c r="E19" s="36">
        <f>'330'!E72</f>
        <v>2</v>
      </c>
      <c r="F19" s="36">
        <f>'330'!F72</f>
        <v>30</v>
      </c>
      <c r="G19" s="36">
        <f>'330'!G72</f>
        <v>0</v>
      </c>
      <c r="H19" s="36">
        <f>'330'!H72</f>
        <v>0</v>
      </c>
      <c r="I19" s="36">
        <f>'330'!I72</f>
        <v>0</v>
      </c>
      <c r="J19" s="36">
        <f>'330'!J72</f>
        <v>2</v>
      </c>
      <c r="K19" s="36" t="str">
        <f>'330'!K72</f>
        <v>то</v>
      </c>
      <c r="L19" s="36">
        <f>'330'!L72</f>
      </c>
      <c r="M19" s="35">
        <f>'330'!M72</f>
      </c>
      <c r="N19" s="36">
        <f>'330'!N72</f>
        <v>35</v>
      </c>
      <c r="O19" s="36">
        <f>'330'!O72</f>
        <v>21</v>
      </c>
      <c r="P19" s="36">
        <f>'330'!P72</f>
        <v>0</v>
      </c>
      <c r="Q19" s="36">
        <f>'330'!Q72</f>
        <v>14</v>
      </c>
      <c r="R19" s="67"/>
      <c r="T19" s="69"/>
    </row>
    <row r="20" spans="1:20" s="68" customFormat="1" ht="22.5" customHeight="1">
      <c r="A20" s="36" t="str">
        <f>'330'!A73</f>
        <v>1.3</v>
      </c>
      <c r="B20" s="36" t="s">
        <v>271</v>
      </c>
      <c r="C20" s="36">
        <f>'330'!C73</f>
        <v>20</v>
      </c>
      <c r="D20" s="188" t="str">
        <f>'330'!D73</f>
        <v>Френски език III</v>
      </c>
      <c r="E20" s="36">
        <f>'330'!E73</f>
        <v>2</v>
      </c>
      <c r="F20" s="36">
        <f>'330'!F73</f>
        <v>30</v>
      </c>
      <c r="G20" s="36">
        <f>'330'!G73</f>
        <v>0</v>
      </c>
      <c r="H20" s="36">
        <f>'330'!H73</f>
        <v>0</v>
      </c>
      <c r="I20" s="36">
        <f>'330'!I73</f>
        <v>0</v>
      </c>
      <c r="J20" s="36">
        <f>'330'!J73</f>
        <v>2</v>
      </c>
      <c r="K20" s="36" t="str">
        <f>'330'!K73</f>
        <v>то</v>
      </c>
      <c r="L20" s="28">
        <f>'330'!L73</f>
      </c>
      <c r="M20" s="35">
        <f>'330'!M73</f>
      </c>
      <c r="N20" s="36">
        <f>'330'!N73</f>
        <v>35</v>
      </c>
      <c r="O20" s="36">
        <f>'330'!O73</f>
        <v>21</v>
      </c>
      <c r="P20" s="36">
        <f>'330'!P73</f>
        <v>0</v>
      </c>
      <c r="Q20" s="36">
        <f>'330'!Q73</f>
        <v>14</v>
      </c>
      <c r="R20" s="67"/>
      <c r="T20" s="70"/>
    </row>
    <row r="21" spans="1:20" s="68" customFormat="1" ht="22.5" customHeight="1">
      <c r="A21" s="36" t="s">
        <v>52</v>
      </c>
      <c r="B21" s="36" t="s">
        <v>272</v>
      </c>
      <c r="C21" s="36">
        <f>'330'!C74</f>
        <v>20</v>
      </c>
      <c r="D21" s="66" t="str">
        <f>'330'!D74</f>
        <v>Руски език III</v>
      </c>
      <c r="E21" s="32">
        <f>'330'!E74</f>
        <v>2</v>
      </c>
      <c r="F21" s="32">
        <f>'330'!F74</f>
        <v>30</v>
      </c>
      <c r="G21" s="32">
        <f>'330'!G74</f>
        <v>0</v>
      </c>
      <c r="H21" s="32">
        <f>'330'!H74</f>
        <v>0</v>
      </c>
      <c r="I21" s="32">
        <f>'330'!I74</f>
        <v>0</v>
      </c>
      <c r="J21" s="32">
        <f>'330'!J74</f>
        <v>2</v>
      </c>
      <c r="K21" s="32" t="str">
        <f>'330'!K74</f>
        <v>то</v>
      </c>
      <c r="L21" s="32">
        <f>'330'!L74</f>
      </c>
      <c r="M21" s="37">
        <f>'330'!M74</f>
      </c>
      <c r="N21" s="32">
        <f>'330'!N74</f>
        <v>35</v>
      </c>
      <c r="O21" s="32">
        <f>'330'!O74</f>
        <v>21</v>
      </c>
      <c r="P21" s="32">
        <f>'330'!P74</f>
        <v>0</v>
      </c>
      <c r="Q21" s="32">
        <f>'330'!Q74</f>
        <v>14</v>
      </c>
      <c r="R21" s="67"/>
      <c r="T21" s="70"/>
    </row>
    <row r="22" spans="1:20" s="68" customFormat="1" ht="23.25" customHeight="1">
      <c r="A22" s="36" t="s">
        <v>115</v>
      </c>
      <c r="B22" s="36">
        <f>'330'!B75</f>
        <v>0</v>
      </c>
      <c r="C22" s="36">
        <f>'330'!C75</f>
        <v>0</v>
      </c>
      <c r="D22" s="66">
        <f>'330'!D75</f>
        <v>0</v>
      </c>
      <c r="E22" s="32">
        <f>'330'!E75</f>
        <v>0</v>
      </c>
      <c r="F22" s="32">
        <f>'330'!F75</f>
        <v>0</v>
      </c>
      <c r="G22" s="32">
        <f>'330'!G75</f>
        <v>0</v>
      </c>
      <c r="H22" s="32">
        <f>'330'!H75</f>
        <v>0</v>
      </c>
      <c r="I22" s="32">
        <f>'330'!I75</f>
        <v>0</v>
      </c>
      <c r="J22" s="32">
        <f>'330'!J75</f>
        <v>0</v>
      </c>
      <c r="K22" s="32">
        <f>'330'!K75</f>
        <v>0</v>
      </c>
      <c r="L22" s="32">
        <f>'330'!L75</f>
        <v>0</v>
      </c>
      <c r="M22" s="37">
        <f>'330'!M75</f>
      </c>
      <c r="N22" s="32">
        <f>'330'!N75</f>
        <v>0</v>
      </c>
      <c r="O22" s="32">
        <f>'330'!O75</f>
        <v>0</v>
      </c>
      <c r="P22" s="32">
        <f>'330'!P75</f>
        <v>0</v>
      </c>
      <c r="Q22" s="32">
        <f>'330'!Q75</f>
        <v>0</v>
      </c>
      <c r="R22" s="67"/>
      <c r="T22" s="70"/>
    </row>
    <row r="23" spans="1:20" s="68" customFormat="1" ht="22.5" customHeight="1">
      <c r="A23" s="97"/>
      <c r="B23" s="98"/>
      <c r="C23" s="98"/>
      <c r="D23" s="348" t="s">
        <v>48</v>
      </c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50"/>
      <c r="R23" s="67"/>
      <c r="T23" s="69"/>
    </row>
    <row r="24" spans="1:20" s="68" customFormat="1" ht="22.5" customHeight="1">
      <c r="A24" s="36" t="str">
        <f>'330'!A51</f>
        <v>2.1</v>
      </c>
      <c r="B24" s="36">
        <f>'330'!B77</f>
        <v>0</v>
      </c>
      <c r="C24" s="36">
        <f>'330'!C77</f>
        <v>0</v>
      </c>
      <c r="D24" s="188">
        <f>'330'!D77</f>
        <v>0</v>
      </c>
      <c r="E24" s="36">
        <f>'330'!E77</f>
        <v>0</v>
      </c>
      <c r="F24" s="36">
        <f>'330'!F77</f>
        <v>0</v>
      </c>
      <c r="G24" s="36">
        <f>'330'!G77</f>
        <v>0</v>
      </c>
      <c r="H24" s="36">
        <f>'330'!H77</f>
        <v>0</v>
      </c>
      <c r="I24" s="36">
        <f>'330'!I77</f>
        <v>0</v>
      </c>
      <c r="J24" s="36">
        <f>'330'!J77</f>
        <v>0</v>
      </c>
      <c r="K24" s="36">
        <f>'330'!K77</f>
        <v>0</v>
      </c>
      <c r="L24" s="36">
        <f>'330'!L77</f>
        <v>0</v>
      </c>
      <c r="M24" s="35">
        <f>'330'!M77</f>
      </c>
      <c r="N24" s="36">
        <f>'330'!N77</f>
        <v>0</v>
      </c>
      <c r="O24" s="36">
        <f>'330'!O77</f>
        <v>0</v>
      </c>
      <c r="P24" s="36">
        <f>'330'!P77</f>
        <v>0</v>
      </c>
      <c r="Q24" s="36">
        <f>'330'!Q77</f>
        <v>0</v>
      </c>
      <c r="R24" s="67"/>
      <c r="T24" s="70"/>
    </row>
    <row r="25" spans="1:20" s="68" customFormat="1" ht="22.5" customHeight="1">
      <c r="A25" s="36" t="str">
        <f>'330'!A52</f>
        <v>2.2</v>
      </c>
      <c r="B25" s="36">
        <f>'330'!B78</f>
        <v>0</v>
      </c>
      <c r="C25" s="36">
        <f>'330'!C78</f>
        <v>0</v>
      </c>
      <c r="D25" s="188">
        <f>'330'!D78</f>
        <v>0</v>
      </c>
      <c r="E25" s="28">
        <f>'330'!E78</f>
        <v>0</v>
      </c>
      <c r="F25" s="36">
        <f>'330'!F78</f>
        <v>0</v>
      </c>
      <c r="G25" s="36">
        <f>'330'!G78</f>
        <v>0</v>
      </c>
      <c r="H25" s="36">
        <f>'330'!H78</f>
        <v>0</v>
      </c>
      <c r="I25" s="36">
        <f>'330'!I78</f>
        <v>0</v>
      </c>
      <c r="J25" s="36">
        <f>'330'!J78</f>
        <v>0</v>
      </c>
      <c r="K25" s="36">
        <f>'330'!K78</f>
        <v>0</v>
      </c>
      <c r="L25" s="47">
        <f>'330'!L78</f>
        <v>0</v>
      </c>
      <c r="M25" s="35">
        <f>'330'!M78</f>
      </c>
      <c r="N25" s="28">
        <f>'330'!N78</f>
        <v>0</v>
      </c>
      <c r="O25" s="36">
        <f>'330'!O78</f>
        <v>0</v>
      </c>
      <c r="P25" s="36">
        <f>'330'!P78</f>
        <v>0</v>
      </c>
      <c r="Q25" s="36">
        <f>'330'!Q78</f>
        <v>0</v>
      </c>
      <c r="R25" s="67"/>
      <c r="T25" s="70"/>
    </row>
    <row r="26" spans="1:20" s="68" customFormat="1" ht="22.5" customHeight="1">
      <c r="A26" s="36" t="str">
        <f>'330'!A53</f>
        <v>2.3</v>
      </c>
      <c r="B26" s="36">
        <f>'330'!B79</f>
        <v>0</v>
      </c>
      <c r="C26" s="36">
        <f>'330'!C79</f>
        <v>0</v>
      </c>
      <c r="D26" s="227">
        <f>'330'!D79</f>
        <v>0</v>
      </c>
      <c r="E26" s="28">
        <f>'330'!E79</f>
        <v>0</v>
      </c>
      <c r="F26" s="36">
        <f>'330'!F79</f>
        <v>0</v>
      </c>
      <c r="G26" s="36">
        <f>'330'!G79</f>
        <v>0</v>
      </c>
      <c r="H26" s="36">
        <f>'330'!H79</f>
        <v>0</v>
      </c>
      <c r="I26" s="36">
        <f>'330'!I79</f>
        <v>0</v>
      </c>
      <c r="J26" s="36">
        <f>'330'!J79</f>
        <v>0</v>
      </c>
      <c r="K26" s="36">
        <f>'330'!K79</f>
        <v>0</v>
      </c>
      <c r="L26" s="36">
        <f>'330'!L79</f>
        <v>0</v>
      </c>
      <c r="M26" s="35">
        <f>'330'!M79</f>
      </c>
      <c r="N26" s="28">
        <f>'330'!N79</f>
        <v>0</v>
      </c>
      <c r="O26" s="36">
        <f>'330'!O79</f>
        <v>0</v>
      </c>
      <c r="P26" s="36">
        <f>'330'!P79</f>
        <v>0</v>
      </c>
      <c r="Q26" s="28">
        <f>'330'!Q79</f>
        <v>0</v>
      </c>
      <c r="R26" s="67"/>
      <c r="T26" s="70"/>
    </row>
    <row r="27" spans="1:20" s="68" customFormat="1" ht="22.5" customHeight="1">
      <c r="A27" s="209" t="s">
        <v>96</v>
      </c>
      <c r="B27" s="36">
        <f>'330'!B80</f>
        <v>0</v>
      </c>
      <c r="C27" s="36">
        <f>'330'!C80</f>
        <v>0</v>
      </c>
      <c r="D27" s="66">
        <f>'330'!D80</f>
        <v>0</v>
      </c>
      <c r="E27" s="32">
        <f>'330'!E80</f>
        <v>0</v>
      </c>
      <c r="F27" s="32">
        <f>'330'!F80</f>
        <v>0</v>
      </c>
      <c r="G27" s="32">
        <f>'330'!G80</f>
        <v>0</v>
      </c>
      <c r="H27" s="32">
        <f>'330'!H80</f>
        <v>0</v>
      </c>
      <c r="I27" s="32">
        <f>'330'!I80</f>
        <v>0</v>
      </c>
      <c r="J27" s="32">
        <f>'330'!J80</f>
        <v>0</v>
      </c>
      <c r="K27" s="32">
        <f>'330'!K80</f>
        <v>0</v>
      </c>
      <c r="L27" s="32">
        <f>'330'!L80</f>
        <v>0</v>
      </c>
      <c r="M27" s="37">
        <f>'330'!M80</f>
      </c>
      <c r="N27" s="32">
        <f>'330'!N80</f>
        <v>0</v>
      </c>
      <c r="O27" s="32">
        <f>'330'!O80</f>
        <v>0</v>
      </c>
      <c r="P27" s="32">
        <f>'330'!P80</f>
        <v>0</v>
      </c>
      <c r="Q27" s="32">
        <f>'330'!Q80</f>
        <v>0</v>
      </c>
      <c r="R27" s="67"/>
      <c r="T27" s="70"/>
    </row>
    <row r="28" spans="1:20" s="68" customFormat="1" ht="22.5" customHeight="1" thickBot="1">
      <c r="A28" s="209" t="s">
        <v>116</v>
      </c>
      <c r="B28" s="36">
        <f>'330'!B81</f>
        <v>0</v>
      </c>
      <c r="C28" s="36">
        <f>'330'!C81</f>
        <v>0</v>
      </c>
      <c r="D28" s="66">
        <f>'330'!D81</f>
        <v>0</v>
      </c>
      <c r="E28" s="32">
        <f>'330'!E81</f>
        <v>0</v>
      </c>
      <c r="F28" s="32">
        <f>'330'!F81</f>
        <v>0</v>
      </c>
      <c r="G28" s="32">
        <f>'330'!G81</f>
        <v>0</v>
      </c>
      <c r="H28" s="32">
        <f>'330'!H81</f>
        <v>0</v>
      </c>
      <c r="I28" s="32">
        <f>'330'!I81</f>
        <v>0</v>
      </c>
      <c r="J28" s="32">
        <f>'330'!J81</f>
        <v>0</v>
      </c>
      <c r="K28" s="32">
        <f>'330'!K81</f>
        <v>0</v>
      </c>
      <c r="L28" s="32">
        <f>'330'!L81</f>
        <v>0</v>
      </c>
      <c r="M28" s="37">
        <f>'330'!M81</f>
      </c>
      <c r="N28" s="32">
        <f>'330'!N81</f>
        <v>0</v>
      </c>
      <c r="O28" s="32">
        <f>'330'!O81</f>
        <v>0</v>
      </c>
      <c r="P28" s="32">
        <f>'330'!P81</f>
        <v>0</v>
      </c>
      <c r="Q28" s="32">
        <f>'330'!Q81</f>
        <v>0</v>
      </c>
      <c r="R28" s="67"/>
      <c r="T28" s="70"/>
    </row>
    <row r="29" spans="1:18" s="68" customFormat="1" ht="54.75" customHeight="1" thickBot="1">
      <c r="A29" s="355" t="s">
        <v>59</v>
      </c>
      <c r="B29" s="356"/>
      <c r="C29" s="356"/>
      <c r="D29" s="356"/>
      <c r="E29" s="218">
        <f>'330'!E82</f>
        <v>30</v>
      </c>
      <c r="F29" s="218">
        <f>'330'!F82</f>
        <v>315</v>
      </c>
      <c r="G29" s="218">
        <f>'330'!G82</f>
        <v>10</v>
      </c>
      <c r="H29" s="218">
        <f>'330'!H82</f>
        <v>0</v>
      </c>
      <c r="I29" s="218">
        <f>'330'!I82</f>
        <v>3</v>
      </c>
      <c r="J29" s="218">
        <f>'330'!J82</f>
        <v>8</v>
      </c>
      <c r="K29" s="218" t="str">
        <f>'330'!K82</f>
        <v>4и 2то</v>
      </c>
      <c r="L29" s="218" t="str">
        <f>'330'!L82</f>
        <v>3кз </v>
      </c>
      <c r="M29" s="223">
        <f>'330'!M82</f>
        <v>3</v>
      </c>
      <c r="N29" s="218">
        <f>'330'!N82</f>
        <v>485</v>
      </c>
      <c r="O29" s="218">
        <f>'330'!O82</f>
        <v>225</v>
      </c>
      <c r="P29" s="218">
        <f>'330'!P82</f>
        <v>60</v>
      </c>
      <c r="Q29" s="224">
        <f>'330'!Q82</f>
        <v>200</v>
      </c>
      <c r="R29" s="67"/>
    </row>
    <row r="30" spans="1:18" s="71" customFormat="1" ht="22.5" customHeight="1">
      <c r="A30" s="210"/>
      <c r="B30" s="211" t="s">
        <v>255</v>
      </c>
      <c r="C30" s="211" t="s">
        <v>54</v>
      </c>
      <c r="D30" s="212" t="s">
        <v>55</v>
      </c>
      <c r="E30" s="210">
        <v>1</v>
      </c>
      <c r="F30" s="210">
        <v>30</v>
      </c>
      <c r="G30" s="210"/>
      <c r="H30" s="210"/>
      <c r="I30" s="210"/>
      <c r="J30" s="210">
        <v>2</v>
      </c>
      <c r="K30" s="210" t="s">
        <v>43</v>
      </c>
      <c r="L30" s="210"/>
      <c r="M30" s="213"/>
      <c r="N30" s="214"/>
      <c r="O30" s="215"/>
      <c r="P30" s="216"/>
      <c r="Q30" s="216"/>
      <c r="R30" s="67"/>
    </row>
    <row r="31" spans="1:17" ht="16.5" customHeight="1">
      <c r="A31" s="240"/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</row>
    <row r="32" spans="1:18" s="68" customFormat="1" ht="14.25" customHeight="1">
      <c r="A32" s="187"/>
      <c r="B32" s="187"/>
      <c r="C32" s="187"/>
      <c r="D32" s="187"/>
      <c r="E32" s="163"/>
      <c r="F32" s="163"/>
      <c r="G32" s="163"/>
      <c r="H32" s="163"/>
      <c r="I32" s="163"/>
      <c r="J32" s="163"/>
      <c r="K32" s="190"/>
      <c r="L32" s="190"/>
      <c r="M32" s="191"/>
      <c r="N32" s="163"/>
      <c r="O32" s="163"/>
      <c r="P32" s="163"/>
      <c r="Q32" s="163"/>
      <c r="R32" s="67"/>
    </row>
    <row r="33" ht="15" customHeight="1"/>
    <row r="35" spans="11:16" ht="15">
      <c r="K35" s="192" t="s">
        <v>81</v>
      </c>
      <c r="L35" s="105"/>
      <c r="M35" s="105"/>
      <c r="N35" s="106"/>
      <c r="O35" s="106"/>
      <c r="P35" s="106"/>
    </row>
    <row r="36" spans="11:17" ht="15">
      <c r="K36" s="105"/>
      <c r="L36" s="353" t="s">
        <v>309</v>
      </c>
      <c r="M36" s="354"/>
      <c r="N36" s="354"/>
      <c r="O36" s="354"/>
      <c r="P36" s="354"/>
      <c r="Q36" s="354"/>
    </row>
  </sheetData>
  <sheetProtection/>
  <mergeCells count="23">
    <mergeCell ref="A29:D29"/>
    <mergeCell ref="G2:J2"/>
    <mergeCell ref="O3:O4"/>
    <mergeCell ref="I3:I4"/>
    <mergeCell ref="J3:J4"/>
    <mergeCell ref="F2:F4"/>
    <mergeCell ref="L36:Q36"/>
    <mergeCell ref="D17:Q17"/>
    <mergeCell ref="D23:Q23"/>
    <mergeCell ref="L2:M3"/>
    <mergeCell ref="N2:Q2"/>
    <mergeCell ref="Q3:Q4"/>
    <mergeCell ref="G3:G4"/>
    <mergeCell ref="K2:K4"/>
    <mergeCell ref="H3:H4"/>
    <mergeCell ref="N3:N4"/>
    <mergeCell ref="A1:Q1"/>
    <mergeCell ref="A2:A4"/>
    <mergeCell ref="B2:B4"/>
    <mergeCell ref="C2:C4"/>
    <mergeCell ref="D2:D4"/>
    <mergeCell ref="E2:E4"/>
    <mergeCell ref="P3:P4"/>
  </mergeCells>
  <printOptions horizontalCentered="1"/>
  <pageMargins left="0.17" right="0.1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9">
      <selection activeCell="A32" sqref="A32:IV32"/>
    </sheetView>
  </sheetViews>
  <sheetFormatPr defaultColWidth="9.00390625" defaultRowHeight="13.5"/>
  <cols>
    <col min="1" max="1" width="3.25390625" style="64" customWidth="1"/>
    <col min="2" max="2" width="5.625" style="64" customWidth="1"/>
    <col min="3" max="3" width="4.125" style="64" customWidth="1"/>
    <col min="4" max="4" width="28.50390625" style="64" customWidth="1"/>
    <col min="5" max="5" width="3.625" style="64" customWidth="1"/>
    <col min="6" max="6" width="4.875" style="64" customWidth="1"/>
    <col min="7" max="11" width="3.375" style="64" customWidth="1"/>
    <col min="12" max="12" width="3.50390625" style="64" customWidth="1"/>
    <col min="13" max="13" width="4.125" style="64" customWidth="1"/>
    <col min="14" max="14" width="4.50390625" style="64" customWidth="1"/>
    <col min="15" max="15" width="4.75390625" style="64" customWidth="1"/>
    <col min="16" max="16" width="4.125" style="64" customWidth="1"/>
    <col min="17" max="17" width="4.25390625" style="64" customWidth="1"/>
    <col min="18" max="20" width="4.625" style="74" customWidth="1"/>
    <col min="21" max="16384" width="9.00390625" style="74" customWidth="1"/>
  </cols>
  <sheetData>
    <row r="1" spans="1:17" s="49" customFormat="1" ht="31.5" customHeight="1">
      <c r="A1" s="327" t="s">
        <v>235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</row>
    <row r="2" spans="1:17" s="50" customFormat="1" ht="31.5" customHeight="1">
      <c r="A2" s="329" t="s">
        <v>0</v>
      </c>
      <c r="B2" s="332" t="s">
        <v>24</v>
      </c>
      <c r="C2" s="335" t="s">
        <v>1</v>
      </c>
      <c r="D2" s="338" t="s">
        <v>2</v>
      </c>
      <c r="E2" s="341" t="s">
        <v>25</v>
      </c>
      <c r="F2" s="344" t="s">
        <v>3</v>
      </c>
      <c r="G2" s="313" t="s">
        <v>72</v>
      </c>
      <c r="H2" s="314"/>
      <c r="I2" s="314"/>
      <c r="J2" s="315"/>
      <c r="K2" s="320" t="s">
        <v>26</v>
      </c>
      <c r="L2" s="323" t="s">
        <v>27</v>
      </c>
      <c r="M2" s="324"/>
      <c r="N2" s="317" t="s">
        <v>28</v>
      </c>
      <c r="O2" s="318"/>
      <c r="P2" s="318"/>
      <c r="Q2" s="319"/>
    </row>
    <row r="3" spans="1:17" s="50" customFormat="1" ht="47.25" customHeight="1">
      <c r="A3" s="330"/>
      <c r="B3" s="333"/>
      <c r="C3" s="336"/>
      <c r="D3" s="339"/>
      <c r="E3" s="342"/>
      <c r="F3" s="345"/>
      <c r="G3" s="316" t="s">
        <v>4</v>
      </c>
      <c r="H3" s="316" t="s">
        <v>5</v>
      </c>
      <c r="I3" s="316" t="s">
        <v>18</v>
      </c>
      <c r="J3" s="316" t="s">
        <v>19</v>
      </c>
      <c r="K3" s="321"/>
      <c r="L3" s="325"/>
      <c r="M3" s="326"/>
      <c r="N3" s="357" t="s">
        <v>3</v>
      </c>
      <c r="O3" s="347" t="s">
        <v>35</v>
      </c>
      <c r="P3" s="347" t="s">
        <v>36</v>
      </c>
      <c r="Q3" s="347" t="s">
        <v>37</v>
      </c>
    </row>
    <row r="4" spans="1:17" s="50" customFormat="1" ht="67.5" customHeight="1">
      <c r="A4" s="331"/>
      <c r="B4" s="334"/>
      <c r="C4" s="337"/>
      <c r="D4" s="340"/>
      <c r="E4" s="343"/>
      <c r="F4" s="346"/>
      <c r="G4" s="316"/>
      <c r="H4" s="316"/>
      <c r="I4" s="316"/>
      <c r="J4" s="316"/>
      <c r="K4" s="322"/>
      <c r="L4" s="278" t="s">
        <v>38</v>
      </c>
      <c r="M4" s="278" t="s">
        <v>39</v>
      </c>
      <c r="N4" s="357"/>
      <c r="O4" s="347"/>
      <c r="P4" s="347"/>
      <c r="Q4" s="347"/>
    </row>
    <row r="5" spans="1:17" s="60" customFormat="1" ht="18" customHeight="1">
      <c r="A5" s="51">
        <v>1</v>
      </c>
      <c r="B5" s="52">
        <v>2</v>
      </c>
      <c r="C5" s="53">
        <v>3</v>
      </c>
      <c r="D5" s="54">
        <v>4</v>
      </c>
      <c r="E5" s="55">
        <v>5</v>
      </c>
      <c r="F5" s="56">
        <v>6</v>
      </c>
      <c r="G5" s="57">
        <v>7</v>
      </c>
      <c r="H5" s="57">
        <v>8</v>
      </c>
      <c r="I5" s="57">
        <v>9</v>
      </c>
      <c r="J5" s="58">
        <v>10</v>
      </c>
      <c r="K5" s="59">
        <v>11</v>
      </c>
      <c r="L5" s="52">
        <v>12</v>
      </c>
      <c r="M5" s="55">
        <v>13</v>
      </c>
      <c r="N5" s="52">
        <v>14</v>
      </c>
      <c r="O5" s="52">
        <v>15</v>
      </c>
      <c r="P5" s="52">
        <v>16</v>
      </c>
      <c r="Q5" s="52">
        <v>17</v>
      </c>
    </row>
    <row r="6" spans="1:17" s="60" customFormat="1" ht="18" customHeight="1">
      <c r="A6" s="52"/>
      <c r="B6" s="52"/>
      <c r="C6" s="52"/>
      <c r="D6" s="54"/>
      <c r="E6" s="52"/>
      <c r="F6" s="52"/>
      <c r="G6" s="52"/>
      <c r="H6" s="52"/>
      <c r="I6" s="52"/>
      <c r="J6" s="52"/>
      <c r="K6" s="61"/>
      <c r="L6" s="52"/>
      <c r="M6" s="62"/>
      <c r="N6" s="52"/>
      <c r="O6" s="52"/>
      <c r="P6" s="52"/>
      <c r="Q6" s="52"/>
    </row>
    <row r="7" spans="1:18" s="64" customFormat="1" ht="13.5">
      <c r="A7" s="31"/>
      <c r="B7" s="41" t="s">
        <v>23</v>
      </c>
      <c r="C7" s="41" t="s">
        <v>23</v>
      </c>
      <c r="D7" s="43" t="s">
        <v>117</v>
      </c>
      <c r="E7" s="31" t="s">
        <v>23</v>
      </c>
      <c r="F7" s="31"/>
      <c r="G7" s="31"/>
      <c r="H7" s="31"/>
      <c r="I7" s="31"/>
      <c r="J7" s="31"/>
      <c r="K7" s="31"/>
      <c r="L7" s="31"/>
      <c r="M7" s="44"/>
      <c r="N7" s="31"/>
      <c r="O7" s="31"/>
      <c r="P7" s="31"/>
      <c r="Q7" s="31"/>
      <c r="R7" s="63"/>
    </row>
    <row r="8" spans="1:18" s="65" customFormat="1" ht="13.5">
      <c r="A8" s="31"/>
      <c r="B8" s="41"/>
      <c r="C8" s="41"/>
      <c r="D8" s="45" t="s">
        <v>42</v>
      </c>
      <c r="E8" s="31"/>
      <c r="F8" s="31"/>
      <c r="G8" s="31"/>
      <c r="H8" s="31"/>
      <c r="I8" s="31"/>
      <c r="J8" s="31"/>
      <c r="K8" s="31"/>
      <c r="L8" s="31"/>
      <c r="M8" s="44"/>
      <c r="N8" s="31"/>
      <c r="O8" s="31"/>
      <c r="P8" s="31"/>
      <c r="Q8" s="31"/>
      <c r="R8" s="63"/>
    </row>
    <row r="9" spans="1:20" s="68" customFormat="1" ht="22.5" customHeight="1">
      <c r="A9" s="30">
        <f>'330'!A88</f>
        <v>1</v>
      </c>
      <c r="B9" s="36" t="s">
        <v>275</v>
      </c>
      <c r="C9" s="36" t="str">
        <f>'330'!C88</f>
        <v>3</v>
      </c>
      <c r="D9" s="66" t="str">
        <f>'330'!D88</f>
        <v>Строителна механика</v>
      </c>
      <c r="E9" s="32">
        <f>'330'!E88</f>
        <v>9</v>
      </c>
      <c r="F9" s="32">
        <f>'330'!F88</f>
        <v>90</v>
      </c>
      <c r="G9" s="32">
        <f>'330'!G88</f>
        <v>3</v>
      </c>
      <c r="H9" s="32">
        <f>'330'!H88</f>
        <v>0</v>
      </c>
      <c r="I9" s="32">
        <f>'330'!I88</f>
        <v>0</v>
      </c>
      <c r="J9" s="32">
        <f>'330'!J88</f>
        <v>3</v>
      </c>
      <c r="K9" s="32" t="str">
        <f>'330'!K88</f>
        <v>и</v>
      </c>
      <c r="L9" s="32" t="str">
        <f>'330'!L88</f>
        <v>кр</v>
      </c>
      <c r="M9" s="37">
        <f>'330'!M88</f>
        <v>2</v>
      </c>
      <c r="N9" s="32">
        <f>'330'!N88</f>
        <v>154</v>
      </c>
      <c r="O9" s="32">
        <f>'330'!O88</f>
        <v>53</v>
      </c>
      <c r="P9" s="32">
        <f>'330'!P88</f>
        <v>40</v>
      </c>
      <c r="Q9" s="32">
        <f>'330'!Q88</f>
        <v>61</v>
      </c>
      <c r="R9" s="67"/>
      <c r="T9" s="69"/>
    </row>
    <row r="10" spans="1:20" s="68" customFormat="1" ht="22.5" customHeight="1">
      <c r="A10" s="30">
        <f>'330'!A89</f>
        <v>2</v>
      </c>
      <c r="B10" s="36" t="s">
        <v>276</v>
      </c>
      <c r="C10" s="36">
        <f>'330'!C89</f>
        <v>3</v>
      </c>
      <c r="D10" s="66" t="str">
        <f>'330'!D89</f>
        <v>Инженерна геология</v>
      </c>
      <c r="E10" s="32">
        <f>'330'!E89</f>
        <v>5</v>
      </c>
      <c r="F10" s="32">
        <f>'330'!F89</f>
        <v>45</v>
      </c>
      <c r="G10" s="32">
        <f>'330'!G89</f>
        <v>2</v>
      </c>
      <c r="H10" s="32">
        <f>'330'!H89</f>
        <v>0</v>
      </c>
      <c r="I10" s="32">
        <f>'330'!I89</f>
        <v>0</v>
      </c>
      <c r="J10" s="32">
        <f>'330'!J89</f>
        <v>1</v>
      </c>
      <c r="K10" s="32" t="str">
        <f>'330'!K89</f>
        <v>и</v>
      </c>
      <c r="L10" s="32" t="str">
        <f>'330'!L89</f>
        <v>кз</v>
      </c>
      <c r="M10" s="37">
        <f>'330'!M89</f>
        <v>1</v>
      </c>
      <c r="N10" s="32">
        <f>'330'!N89</f>
        <v>77</v>
      </c>
      <c r="O10" s="32">
        <f>'330'!O89</f>
        <v>27</v>
      </c>
      <c r="P10" s="32">
        <f>'330'!P89</f>
        <v>20</v>
      </c>
      <c r="Q10" s="32">
        <f>'330'!Q89</f>
        <v>30</v>
      </c>
      <c r="R10" s="67"/>
      <c r="T10" s="69"/>
    </row>
    <row r="11" spans="1:20" s="68" customFormat="1" ht="22.5" customHeight="1">
      <c r="A11" s="30">
        <f>'330'!A90</f>
        <v>3</v>
      </c>
      <c r="B11" s="36" t="s">
        <v>277</v>
      </c>
      <c r="C11" s="36">
        <f>'330'!C90</f>
        <v>3</v>
      </c>
      <c r="D11" s="66" t="str">
        <f>'330'!D90</f>
        <v>Сградостроителство и архитектура</v>
      </c>
      <c r="E11" s="32">
        <f>'330'!E90</f>
        <v>5</v>
      </c>
      <c r="F11" s="32">
        <f>'330'!F90</f>
        <v>60</v>
      </c>
      <c r="G11" s="32">
        <f>'330'!G90</f>
        <v>2</v>
      </c>
      <c r="H11" s="32">
        <f>'330'!H90</f>
        <v>0</v>
      </c>
      <c r="I11" s="32">
        <f>'330'!I90</f>
        <v>0</v>
      </c>
      <c r="J11" s="32">
        <f>'330'!J90</f>
        <v>2</v>
      </c>
      <c r="K11" s="32" t="str">
        <f>'330'!K90</f>
        <v>и</v>
      </c>
      <c r="L11" s="32" t="str">
        <f>'330'!L90</f>
        <v>р</v>
      </c>
      <c r="M11" s="37">
        <f>'330'!M90</f>
        <v>0.5</v>
      </c>
      <c r="N11" s="32">
        <f>'330'!N90</f>
        <v>86</v>
      </c>
      <c r="O11" s="32">
        <f>'330'!O90</f>
        <v>35</v>
      </c>
      <c r="P11" s="32">
        <f>'330'!P90</f>
        <v>10</v>
      </c>
      <c r="Q11" s="32">
        <f>'330'!Q90</f>
        <v>41</v>
      </c>
      <c r="R11" s="67"/>
      <c r="T11" s="69"/>
    </row>
    <row r="12" spans="1:20" s="68" customFormat="1" ht="22.5" customHeight="1">
      <c r="A12" s="30">
        <f>'330'!A91</f>
        <v>4</v>
      </c>
      <c r="B12" s="36" t="s">
        <v>278</v>
      </c>
      <c r="C12" s="36" t="str">
        <f>'330'!C91</f>
        <v>3</v>
      </c>
      <c r="D12" s="66" t="str">
        <f>'330'!D91</f>
        <v>Приложна теория на еластичността</v>
      </c>
      <c r="E12" s="32">
        <f>'330'!E91</f>
        <v>6</v>
      </c>
      <c r="F12" s="32">
        <f>'330'!F91</f>
        <v>60</v>
      </c>
      <c r="G12" s="32">
        <f>'330'!G91</f>
        <v>2</v>
      </c>
      <c r="H12" s="32">
        <f>'330'!H91</f>
        <v>0</v>
      </c>
      <c r="I12" s="32">
        <f>'330'!I91</f>
        <v>0</v>
      </c>
      <c r="J12" s="32">
        <f>'330'!J91</f>
        <v>2</v>
      </c>
      <c r="K12" s="32" t="str">
        <f>'330'!K91</f>
        <v>и</v>
      </c>
      <c r="L12" s="32" t="str">
        <f>'330'!L91</f>
        <v>кз</v>
      </c>
      <c r="M12" s="37">
        <f>'330'!M91</f>
        <v>1</v>
      </c>
      <c r="N12" s="32">
        <f>'330'!N91</f>
        <v>96</v>
      </c>
      <c r="O12" s="32">
        <f>'330'!O91</f>
        <v>35</v>
      </c>
      <c r="P12" s="32">
        <f>'330'!P91</f>
        <v>20</v>
      </c>
      <c r="Q12" s="32">
        <f>'330'!Q91</f>
        <v>41</v>
      </c>
      <c r="R12" s="67"/>
      <c r="T12" s="69"/>
    </row>
    <row r="13" spans="1:20" s="68" customFormat="1" ht="22.5" customHeight="1">
      <c r="A13" s="30">
        <v>5</v>
      </c>
      <c r="B13" s="36" t="s">
        <v>279</v>
      </c>
      <c r="C13" s="36" t="str">
        <f>'330'!C92</f>
        <v>9</v>
      </c>
      <c r="D13" s="66" t="str">
        <f>'330'!D92</f>
        <v>Хидравлика</v>
      </c>
      <c r="E13" s="32">
        <f>'330'!E92</f>
        <v>5</v>
      </c>
      <c r="F13" s="32">
        <f>'330'!F92</f>
        <v>60</v>
      </c>
      <c r="G13" s="32">
        <f>'330'!G92</f>
        <v>2</v>
      </c>
      <c r="H13" s="32">
        <f>'330'!H92</f>
        <v>0</v>
      </c>
      <c r="I13" s="32">
        <f>'330'!I92</f>
        <v>2</v>
      </c>
      <c r="J13" s="32">
        <f>'330'!J92</f>
        <v>0</v>
      </c>
      <c r="K13" s="32" t="str">
        <f>'330'!K92</f>
        <v>то</v>
      </c>
      <c r="L13" s="32" t="str">
        <f>'330'!L92</f>
        <v>р</v>
      </c>
      <c r="M13" s="37">
        <f>'330'!M92</f>
        <v>0.5</v>
      </c>
      <c r="N13" s="32">
        <f>'330'!N92</f>
        <v>72</v>
      </c>
      <c r="O13" s="32">
        <f>'330'!O92</f>
        <v>35</v>
      </c>
      <c r="P13" s="32">
        <f>'330'!P92</f>
        <v>10</v>
      </c>
      <c r="Q13" s="32">
        <f>'330'!Q92</f>
        <v>27</v>
      </c>
      <c r="R13" s="67"/>
      <c r="T13" s="69"/>
    </row>
    <row r="14" spans="1:20" s="68" customFormat="1" ht="22.5" customHeight="1">
      <c r="A14" s="30">
        <v>6</v>
      </c>
      <c r="B14" s="36">
        <f>'330'!B93</f>
        <v>0</v>
      </c>
      <c r="C14" s="36">
        <f>'330'!C93</f>
        <v>0</v>
      </c>
      <c r="D14" s="66">
        <f>'330'!D93</f>
        <v>0</v>
      </c>
      <c r="E14" s="32">
        <f>'330'!E93</f>
        <v>0</v>
      </c>
      <c r="F14" s="32">
        <f>'330'!F93</f>
        <v>0</v>
      </c>
      <c r="G14" s="32">
        <f>'330'!G93</f>
        <v>0</v>
      </c>
      <c r="H14" s="32">
        <f>'330'!H93</f>
        <v>0</v>
      </c>
      <c r="I14" s="32">
        <f>'330'!I93</f>
        <v>0</v>
      </c>
      <c r="J14" s="32">
        <f>'330'!J93</f>
        <v>0</v>
      </c>
      <c r="K14" s="32">
        <f>'330'!K93</f>
        <v>0</v>
      </c>
      <c r="L14" s="32">
        <f>'330'!L93</f>
        <v>0</v>
      </c>
      <c r="M14" s="37">
        <f>'330'!M93</f>
      </c>
      <c r="N14" s="32">
        <f>'330'!N93</f>
        <v>0</v>
      </c>
      <c r="O14" s="32">
        <f>'330'!O93</f>
        <v>0</v>
      </c>
      <c r="P14" s="32">
        <f>'330'!P93</f>
        <v>0</v>
      </c>
      <c r="Q14" s="32">
        <f>'330'!Q93</f>
        <v>0</v>
      </c>
      <c r="R14" s="67"/>
      <c r="T14" s="69"/>
    </row>
    <row r="15" spans="1:20" s="68" customFormat="1" ht="22.5" customHeight="1">
      <c r="A15" s="30">
        <v>7</v>
      </c>
      <c r="B15" s="36">
        <f>'330'!B94</f>
        <v>0</v>
      </c>
      <c r="C15" s="36">
        <f>'330'!C94</f>
        <v>0</v>
      </c>
      <c r="D15" s="66">
        <f>'330'!D94</f>
        <v>0</v>
      </c>
      <c r="E15" s="32">
        <f>'330'!E94</f>
        <v>0</v>
      </c>
      <c r="F15" s="32">
        <f>'330'!F94</f>
        <v>0</v>
      </c>
      <c r="G15" s="32">
        <f>'330'!G94</f>
        <v>0</v>
      </c>
      <c r="H15" s="32">
        <f>'330'!H94</f>
        <v>0</v>
      </c>
      <c r="I15" s="32">
        <f>'330'!I94</f>
        <v>0</v>
      </c>
      <c r="J15" s="32">
        <f>'330'!J94</f>
        <v>0</v>
      </c>
      <c r="K15" s="32">
        <f>'330'!K94</f>
        <v>0</v>
      </c>
      <c r="L15" s="32">
        <f>'330'!L94</f>
        <v>0</v>
      </c>
      <c r="M15" s="37">
        <f>'330'!M94</f>
      </c>
      <c r="N15" s="32">
        <f>'330'!N94</f>
        <v>0</v>
      </c>
      <c r="O15" s="32">
        <f>'330'!O94</f>
        <v>0</v>
      </c>
      <c r="P15" s="32">
        <f>'330'!P94</f>
        <v>0</v>
      </c>
      <c r="Q15" s="32">
        <f>'330'!Q94</f>
        <v>0</v>
      </c>
      <c r="R15" s="67"/>
      <c r="T15" s="69"/>
    </row>
    <row r="16" spans="1:20" s="68" customFormat="1" ht="22.5" customHeight="1">
      <c r="A16" s="30">
        <v>8</v>
      </c>
      <c r="B16" s="36">
        <f>'330'!B95</f>
        <v>0</v>
      </c>
      <c r="C16" s="36">
        <f>'330'!C95</f>
        <v>0</v>
      </c>
      <c r="D16" s="66">
        <f>'330'!D95</f>
        <v>0</v>
      </c>
      <c r="E16" s="32">
        <f>'330'!E95</f>
        <v>0</v>
      </c>
      <c r="F16" s="32">
        <f>'330'!F95</f>
        <v>0</v>
      </c>
      <c r="G16" s="32">
        <f>'330'!G95</f>
        <v>0</v>
      </c>
      <c r="H16" s="32">
        <f>'330'!H95</f>
        <v>0</v>
      </c>
      <c r="I16" s="32">
        <f>'330'!I95</f>
        <v>0</v>
      </c>
      <c r="J16" s="32">
        <f>'330'!J95</f>
        <v>0</v>
      </c>
      <c r="K16" s="32">
        <f>'330'!K95</f>
        <v>0</v>
      </c>
      <c r="L16" s="32">
        <f>'330'!L95</f>
        <v>0</v>
      </c>
      <c r="M16" s="37">
        <f>'330'!M95</f>
      </c>
      <c r="N16" s="32">
        <f>'330'!N95</f>
        <v>0</v>
      </c>
      <c r="O16" s="32">
        <f>'330'!O95</f>
        <v>0</v>
      </c>
      <c r="P16" s="32">
        <f>'330'!P95</f>
        <v>0</v>
      </c>
      <c r="Q16" s="32">
        <f>'330'!Q95</f>
        <v>0</v>
      </c>
      <c r="R16" s="67"/>
      <c r="T16" s="69"/>
    </row>
    <row r="17" spans="1:20" s="68" customFormat="1" ht="22.5" customHeight="1">
      <c r="A17" s="97"/>
      <c r="B17" s="98"/>
      <c r="C17" s="98"/>
      <c r="D17" s="348" t="s">
        <v>48</v>
      </c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50"/>
      <c r="R17" s="67"/>
      <c r="T17" s="69"/>
    </row>
    <row r="18" spans="1:20" s="68" customFormat="1" ht="22.5" customHeight="1">
      <c r="A18" s="36" t="str">
        <f>'330'!A97</f>
        <v>1.1</v>
      </c>
      <c r="B18" s="36">
        <f>'330'!B97</f>
        <v>0</v>
      </c>
      <c r="C18" s="36">
        <f>'330'!C97</f>
        <v>0</v>
      </c>
      <c r="D18" s="188">
        <f>'330'!D97</f>
        <v>0</v>
      </c>
      <c r="E18" s="36">
        <f>'330'!E97</f>
        <v>0</v>
      </c>
      <c r="F18" s="36">
        <f>'330'!F97</f>
        <v>0</v>
      </c>
      <c r="G18" s="36">
        <f>'330'!G97</f>
        <v>0</v>
      </c>
      <c r="H18" s="36">
        <f>'330'!H97</f>
        <v>0</v>
      </c>
      <c r="I18" s="36">
        <f>'330'!I97</f>
        <v>0</v>
      </c>
      <c r="J18" s="36">
        <f>'330'!J97</f>
        <v>0</v>
      </c>
      <c r="K18" s="36">
        <f>'330'!K97</f>
        <v>0</v>
      </c>
      <c r="L18" s="36">
        <f>'330'!L97</f>
        <v>0</v>
      </c>
      <c r="M18" s="35">
        <f>'330'!M97</f>
      </c>
      <c r="N18" s="36">
        <f>'330'!N97</f>
        <v>0</v>
      </c>
      <c r="O18" s="36">
        <f>'330'!O97</f>
        <v>0</v>
      </c>
      <c r="P18" s="36">
        <f>'330'!P97</f>
        <v>0</v>
      </c>
      <c r="Q18" s="36">
        <f>'330'!Q97</f>
        <v>0</v>
      </c>
      <c r="R18" s="67"/>
      <c r="T18" s="69"/>
    </row>
    <row r="19" spans="1:20" s="68" customFormat="1" ht="22.5" customHeight="1">
      <c r="A19" s="36" t="str">
        <f>'330'!A98</f>
        <v>1.2</v>
      </c>
      <c r="B19" s="36">
        <f>'330'!B98</f>
        <v>0</v>
      </c>
      <c r="C19" s="36">
        <f>'330'!C98</f>
        <v>0</v>
      </c>
      <c r="D19" s="188">
        <f>'330'!D98</f>
        <v>0</v>
      </c>
      <c r="E19" s="36">
        <f>'330'!E98</f>
        <v>0</v>
      </c>
      <c r="F19" s="36">
        <f>'330'!F98</f>
        <v>0</v>
      </c>
      <c r="G19" s="36">
        <f>'330'!G98</f>
        <v>0</v>
      </c>
      <c r="H19" s="36">
        <f>'330'!H98</f>
        <v>0</v>
      </c>
      <c r="I19" s="36">
        <f>'330'!I98</f>
        <v>0</v>
      </c>
      <c r="J19" s="36">
        <f>'330'!J98</f>
        <v>0</v>
      </c>
      <c r="K19" s="36">
        <f>'330'!K98</f>
        <v>0</v>
      </c>
      <c r="L19" s="36">
        <f>'330'!L98</f>
        <v>0</v>
      </c>
      <c r="M19" s="35">
        <f>'330'!M98</f>
      </c>
      <c r="N19" s="36">
        <f>'330'!N98</f>
        <v>0</v>
      </c>
      <c r="O19" s="36">
        <f>'330'!O98</f>
        <v>0</v>
      </c>
      <c r="P19" s="36">
        <f>'330'!P98</f>
        <v>0</v>
      </c>
      <c r="Q19" s="36">
        <f>'330'!Q98</f>
        <v>0</v>
      </c>
      <c r="R19" s="67"/>
      <c r="T19" s="69"/>
    </row>
    <row r="20" spans="1:20" s="68" customFormat="1" ht="22.5" customHeight="1">
      <c r="A20" s="36" t="str">
        <f>'330'!A99</f>
        <v>1.3</v>
      </c>
      <c r="B20" s="36">
        <f>'330'!B99</f>
        <v>0</v>
      </c>
      <c r="C20" s="36">
        <f>'330'!C99</f>
        <v>0</v>
      </c>
      <c r="D20" s="188">
        <f>'330'!D99</f>
        <v>0</v>
      </c>
      <c r="E20" s="36">
        <f>'330'!E99</f>
        <v>0</v>
      </c>
      <c r="F20" s="36">
        <f>'330'!F99</f>
        <v>0</v>
      </c>
      <c r="G20" s="36">
        <f>'330'!G99</f>
        <v>0</v>
      </c>
      <c r="H20" s="36">
        <f>'330'!H99</f>
        <v>0</v>
      </c>
      <c r="I20" s="36">
        <f>'330'!I99</f>
        <v>0</v>
      </c>
      <c r="J20" s="36">
        <f>'330'!J99</f>
        <v>0</v>
      </c>
      <c r="K20" s="36">
        <f>'330'!K99</f>
        <v>0</v>
      </c>
      <c r="L20" s="28">
        <f>'330'!L99</f>
        <v>0</v>
      </c>
      <c r="M20" s="35">
        <f>'330'!M99</f>
      </c>
      <c r="N20" s="36">
        <f>'330'!N99</f>
        <v>0</v>
      </c>
      <c r="O20" s="36">
        <f>'330'!O99</f>
        <v>0</v>
      </c>
      <c r="P20" s="36">
        <f>'330'!P99</f>
        <v>0</v>
      </c>
      <c r="Q20" s="36">
        <f>'330'!Q99</f>
        <v>0</v>
      </c>
      <c r="R20" s="67"/>
      <c r="T20" s="70"/>
    </row>
    <row r="21" spans="1:20" s="68" customFormat="1" ht="22.5" customHeight="1">
      <c r="A21" s="36" t="s">
        <v>52</v>
      </c>
      <c r="B21" s="36">
        <f>'330'!B100</f>
        <v>0</v>
      </c>
      <c r="C21" s="36">
        <f>'330'!C100</f>
        <v>0</v>
      </c>
      <c r="D21" s="66">
        <f>'330'!D100</f>
        <v>0</v>
      </c>
      <c r="E21" s="32">
        <f>'330'!E100</f>
        <v>0</v>
      </c>
      <c r="F21" s="32">
        <f>'330'!F100</f>
        <v>0</v>
      </c>
      <c r="G21" s="32">
        <f>'330'!G100</f>
        <v>0</v>
      </c>
      <c r="H21" s="32">
        <f>'330'!H100</f>
        <v>0</v>
      </c>
      <c r="I21" s="32">
        <f>'330'!I100</f>
        <v>0</v>
      </c>
      <c r="J21" s="32">
        <f>'330'!J100</f>
        <v>0</v>
      </c>
      <c r="K21" s="32">
        <f>'330'!K100</f>
        <v>0</v>
      </c>
      <c r="L21" s="32">
        <f>'330'!L100</f>
        <v>0</v>
      </c>
      <c r="M21" s="37">
        <f>'330'!M100</f>
      </c>
      <c r="N21" s="32">
        <f>'330'!N100</f>
        <v>0</v>
      </c>
      <c r="O21" s="32">
        <f>'330'!O100</f>
        <v>0</v>
      </c>
      <c r="P21" s="32">
        <f>'330'!P100</f>
        <v>0</v>
      </c>
      <c r="Q21" s="32">
        <f>'330'!Q100</f>
        <v>0</v>
      </c>
      <c r="R21" s="67"/>
      <c r="T21" s="70"/>
    </row>
    <row r="22" spans="1:20" s="68" customFormat="1" ht="23.25" customHeight="1">
      <c r="A22" s="36" t="s">
        <v>115</v>
      </c>
      <c r="B22" s="36">
        <f>'330'!B101</f>
        <v>0</v>
      </c>
      <c r="C22" s="36">
        <f>'330'!C101</f>
        <v>0</v>
      </c>
      <c r="D22" s="66">
        <f>'330'!D101</f>
        <v>0</v>
      </c>
      <c r="E22" s="32">
        <f>'330'!E101</f>
        <v>0</v>
      </c>
      <c r="F22" s="32">
        <f>'330'!F101</f>
        <v>0</v>
      </c>
      <c r="G22" s="32">
        <f>'330'!G101</f>
        <v>0</v>
      </c>
      <c r="H22" s="32">
        <f>'330'!H101</f>
        <v>0</v>
      </c>
      <c r="I22" s="32">
        <f>'330'!I101</f>
        <v>0</v>
      </c>
      <c r="J22" s="32">
        <f>'330'!J101</f>
        <v>0</v>
      </c>
      <c r="K22" s="32">
        <f>'330'!K101</f>
        <v>0</v>
      </c>
      <c r="L22" s="32">
        <f>'330'!L101</f>
        <v>0</v>
      </c>
      <c r="M22" s="37">
        <f>'330'!M101</f>
      </c>
      <c r="N22" s="32">
        <f>'330'!N101</f>
        <v>0</v>
      </c>
      <c r="O22" s="32">
        <f>'330'!O101</f>
        <v>0</v>
      </c>
      <c r="P22" s="32">
        <f>'330'!P101</f>
        <v>0</v>
      </c>
      <c r="Q22" s="32">
        <f>'330'!Q101</f>
        <v>0</v>
      </c>
      <c r="R22" s="67"/>
      <c r="T22" s="70"/>
    </row>
    <row r="23" spans="1:20" s="68" customFormat="1" ht="22.5" customHeight="1">
      <c r="A23" s="97"/>
      <c r="B23" s="98"/>
      <c r="C23" s="98"/>
      <c r="D23" s="348" t="s">
        <v>48</v>
      </c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50"/>
      <c r="R23" s="67"/>
      <c r="T23" s="69"/>
    </row>
    <row r="24" spans="1:20" s="68" customFormat="1" ht="22.5" customHeight="1">
      <c r="A24" s="36" t="str">
        <f>'330'!A51</f>
        <v>2.1</v>
      </c>
      <c r="B24" s="36">
        <f>'330'!B103</f>
        <v>0</v>
      </c>
      <c r="C24" s="36">
        <f>'330'!C103</f>
        <v>0</v>
      </c>
      <c r="D24" s="188">
        <f>'330'!D103</f>
        <v>0</v>
      </c>
      <c r="E24" s="36">
        <f>'330'!E103</f>
        <v>0</v>
      </c>
      <c r="F24" s="36">
        <f>'330'!F103</f>
        <v>0</v>
      </c>
      <c r="G24" s="36">
        <f>'330'!G103</f>
        <v>0</v>
      </c>
      <c r="H24" s="36">
        <f>'330'!H103</f>
        <v>0</v>
      </c>
      <c r="I24" s="36">
        <f>'330'!I103</f>
        <v>0</v>
      </c>
      <c r="J24" s="36">
        <f>'330'!J103</f>
        <v>0</v>
      </c>
      <c r="K24" s="36">
        <f>'330'!K103</f>
        <v>0</v>
      </c>
      <c r="L24" s="36">
        <f>'330'!L103</f>
        <v>0</v>
      </c>
      <c r="M24" s="35">
        <f>'330'!M103</f>
      </c>
      <c r="N24" s="36">
        <f>'330'!N103</f>
        <v>0</v>
      </c>
      <c r="O24" s="36">
        <f>'330'!O103</f>
        <v>0</v>
      </c>
      <c r="P24" s="36">
        <f>'330'!P103</f>
        <v>0</v>
      </c>
      <c r="Q24" s="36">
        <f>'330'!Q103</f>
        <v>0</v>
      </c>
      <c r="R24" s="67"/>
      <c r="T24" s="70"/>
    </row>
    <row r="25" spans="1:20" s="68" customFormat="1" ht="22.5" customHeight="1">
      <c r="A25" s="36" t="str">
        <f>'330'!A52</f>
        <v>2.2</v>
      </c>
      <c r="B25" s="36">
        <f>'330'!B104</f>
        <v>0</v>
      </c>
      <c r="C25" s="36">
        <f>'330'!C104</f>
        <v>0</v>
      </c>
      <c r="D25" s="188">
        <f>'330'!D104</f>
        <v>0</v>
      </c>
      <c r="E25" s="28">
        <f>'330'!E104</f>
        <v>0</v>
      </c>
      <c r="F25" s="36">
        <f>'330'!F104</f>
        <v>0</v>
      </c>
      <c r="G25" s="36">
        <f>'330'!G104</f>
        <v>0</v>
      </c>
      <c r="H25" s="36">
        <f>'330'!H104</f>
        <v>0</v>
      </c>
      <c r="I25" s="36">
        <f>'330'!I104</f>
        <v>0</v>
      </c>
      <c r="J25" s="36">
        <f>'330'!J104</f>
        <v>0</v>
      </c>
      <c r="K25" s="36">
        <f>'330'!K104</f>
        <v>0</v>
      </c>
      <c r="L25" s="47">
        <f>'330'!L104</f>
        <v>0</v>
      </c>
      <c r="M25" s="35">
        <f>'330'!M104</f>
      </c>
      <c r="N25" s="28">
        <f>'330'!N104</f>
        <v>0</v>
      </c>
      <c r="O25" s="36">
        <f>'330'!O104</f>
        <v>0</v>
      </c>
      <c r="P25" s="36">
        <f>'330'!P104</f>
        <v>0</v>
      </c>
      <c r="Q25" s="36">
        <f>'330'!Q104</f>
        <v>0</v>
      </c>
      <c r="R25" s="67"/>
      <c r="T25" s="70"/>
    </row>
    <row r="26" spans="1:20" s="68" customFormat="1" ht="22.5" customHeight="1">
      <c r="A26" s="36" t="str">
        <f>'330'!A53</f>
        <v>2.3</v>
      </c>
      <c r="B26" s="36">
        <f>'330'!B105</f>
        <v>0</v>
      </c>
      <c r="C26" s="36">
        <f>'330'!C105</f>
        <v>0</v>
      </c>
      <c r="D26" s="227">
        <f>'330'!D105</f>
        <v>0</v>
      </c>
      <c r="E26" s="28">
        <f>'330'!E105</f>
        <v>0</v>
      </c>
      <c r="F26" s="36">
        <f>'330'!F105</f>
        <v>0</v>
      </c>
      <c r="G26" s="36">
        <f>'330'!G105</f>
        <v>0</v>
      </c>
      <c r="H26" s="36">
        <f>'330'!H105</f>
        <v>0</v>
      </c>
      <c r="I26" s="36">
        <f>'330'!I105</f>
        <v>0</v>
      </c>
      <c r="J26" s="36">
        <f>'330'!J105</f>
        <v>0</v>
      </c>
      <c r="K26" s="36">
        <f>'330'!K105</f>
        <v>0</v>
      </c>
      <c r="L26" s="36">
        <f>'330'!L105</f>
        <v>0</v>
      </c>
      <c r="M26" s="35">
        <f>'330'!M105</f>
      </c>
      <c r="N26" s="28">
        <f>'330'!N105</f>
        <v>0</v>
      </c>
      <c r="O26" s="36">
        <f>'330'!O105</f>
        <v>0</v>
      </c>
      <c r="P26" s="36">
        <f>'330'!P105</f>
        <v>0</v>
      </c>
      <c r="Q26" s="28">
        <f>'330'!Q105</f>
        <v>0</v>
      </c>
      <c r="R26" s="67"/>
      <c r="T26" s="70"/>
    </row>
    <row r="27" spans="1:20" s="68" customFormat="1" ht="22.5" customHeight="1">
      <c r="A27" s="209" t="s">
        <v>96</v>
      </c>
      <c r="B27" s="36">
        <f>'330'!B106</f>
        <v>0</v>
      </c>
      <c r="C27" s="36">
        <f>'330'!C106</f>
        <v>0</v>
      </c>
      <c r="D27" s="66">
        <f>'330'!D106</f>
        <v>0</v>
      </c>
      <c r="E27" s="32">
        <f>'330'!E106</f>
        <v>0</v>
      </c>
      <c r="F27" s="32">
        <f>'330'!F106</f>
        <v>0</v>
      </c>
      <c r="G27" s="32">
        <f>'330'!G106</f>
        <v>0</v>
      </c>
      <c r="H27" s="32">
        <f>'330'!H106</f>
        <v>0</v>
      </c>
      <c r="I27" s="32">
        <f>'330'!I106</f>
        <v>0</v>
      </c>
      <c r="J27" s="32">
        <f>'330'!J106</f>
        <v>0</v>
      </c>
      <c r="K27" s="32">
        <f>'330'!K106</f>
        <v>0</v>
      </c>
      <c r="L27" s="32">
        <f>'330'!L106</f>
        <v>0</v>
      </c>
      <c r="M27" s="37">
        <f>'330'!M106</f>
      </c>
      <c r="N27" s="32">
        <f>'330'!N106</f>
        <v>0</v>
      </c>
      <c r="O27" s="32">
        <f>'330'!O106</f>
        <v>0</v>
      </c>
      <c r="P27" s="32">
        <f>'330'!P106</f>
        <v>0</v>
      </c>
      <c r="Q27" s="32">
        <f>'330'!Q106</f>
        <v>0</v>
      </c>
      <c r="R27" s="67"/>
      <c r="T27" s="70"/>
    </row>
    <row r="28" spans="1:20" s="68" customFormat="1" ht="22.5" customHeight="1" thickBot="1">
      <c r="A28" s="209" t="s">
        <v>116</v>
      </c>
      <c r="B28" s="36">
        <f>'330'!B107</f>
        <v>0</v>
      </c>
      <c r="C28" s="36">
        <f>'330'!C107</f>
        <v>0</v>
      </c>
      <c r="D28" s="66">
        <f>'330'!D107</f>
        <v>0</v>
      </c>
      <c r="E28" s="32">
        <f>'330'!E107</f>
        <v>0</v>
      </c>
      <c r="F28" s="32">
        <f>'330'!F107</f>
        <v>0</v>
      </c>
      <c r="G28" s="32">
        <f>'330'!G107</f>
        <v>0</v>
      </c>
      <c r="H28" s="32">
        <f>'330'!H107</f>
        <v>0</v>
      </c>
      <c r="I28" s="32">
        <f>'330'!I107</f>
        <v>0</v>
      </c>
      <c r="J28" s="32">
        <f>'330'!J107</f>
        <v>0</v>
      </c>
      <c r="K28" s="32">
        <f>'330'!K107</f>
        <v>0</v>
      </c>
      <c r="L28" s="32">
        <f>'330'!L107</f>
        <v>0</v>
      </c>
      <c r="M28" s="37">
        <f>'330'!M107</f>
      </c>
      <c r="N28" s="32">
        <f>'330'!N107</f>
        <v>0</v>
      </c>
      <c r="O28" s="32">
        <f>'330'!O107</f>
        <v>0</v>
      </c>
      <c r="P28" s="32">
        <f>'330'!P107</f>
        <v>0</v>
      </c>
      <c r="Q28" s="32">
        <f>'330'!Q107</f>
        <v>0</v>
      </c>
      <c r="R28" s="67"/>
      <c r="T28" s="70"/>
    </row>
    <row r="29" spans="1:18" s="68" customFormat="1" ht="54.75" customHeight="1" thickBot="1">
      <c r="A29" s="355" t="s">
        <v>61</v>
      </c>
      <c r="B29" s="356"/>
      <c r="C29" s="356"/>
      <c r="D29" s="356"/>
      <c r="E29" s="218">
        <f>'330'!E108</f>
        <v>30</v>
      </c>
      <c r="F29" s="218">
        <f>'330'!F108</f>
        <v>315</v>
      </c>
      <c r="G29" s="218">
        <f>'330'!G108</f>
        <v>11</v>
      </c>
      <c r="H29" s="218">
        <f>'330'!H108</f>
        <v>0</v>
      </c>
      <c r="I29" s="218">
        <f>'330'!I108</f>
        <v>2</v>
      </c>
      <c r="J29" s="218">
        <f>'330'!J108</f>
        <v>8</v>
      </c>
      <c r="K29" s="218" t="str">
        <f>'330'!K108</f>
        <v>4и 1то</v>
      </c>
      <c r="L29" s="218" t="str">
        <f>'330'!L108</f>
        <v>1кр 2кз 2р</v>
      </c>
      <c r="M29" s="223">
        <f>'330'!M108</f>
        <v>5</v>
      </c>
      <c r="N29" s="218">
        <f>'330'!N108</f>
        <v>485</v>
      </c>
      <c r="O29" s="218">
        <f>'330'!O108</f>
        <v>185</v>
      </c>
      <c r="P29" s="218">
        <f>'330'!P108</f>
        <v>100</v>
      </c>
      <c r="Q29" s="224">
        <f>'330'!Q108</f>
        <v>200</v>
      </c>
      <c r="R29" s="67"/>
    </row>
    <row r="30" spans="1:18" s="71" customFormat="1" ht="22.5" customHeight="1">
      <c r="A30" s="210"/>
      <c r="B30" s="211" t="s">
        <v>255</v>
      </c>
      <c r="C30" s="211" t="s">
        <v>54</v>
      </c>
      <c r="D30" s="212" t="s">
        <v>55</v>
      </c>
      <c r="E30" s="210">
        <v>1</v>
      </c>
      <c r="F30" s="210">
        <v>30</v>
      </c>
      <c r="G30" s="210"/>
      <c r="H30" s="210"/>
      <c r="I30" s="210"/>
      <c r="J30" s="210">
        <v>2</v>
      </c>
      <c r="K30" s="210" t="s">
        <v>43</v>
      </c>
      <c r="L30" s="210"/>
      <c r="M30" s="213"/>
      <c r="N30" s="214"/>
      <c r="O30" s="215"/>
      <c r="P30" s="216"/>
      <c r="Q30" s="216"/>
      <c r="R30" s="67"/>
    </row>
    <row r="31" spans="1:17" ht="17.25" customHeight="1">
      <c r="A31" s="240"/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</row>
    <row r="32" spans="1:18" s="302" customFormat="1" ht="14.25" customHeight="1">
      <c r="A32" s="297"/>
      <c r="B32" s="298"/>
      <c r="C32" s="298"/>
      <c r="D32" s="299" t="s">
        <v>243</v>
      </c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300"/>
      <c r="R32" s="301"/>
    </row>
    <row r="33" spans="1:17" ht="15" customHeight="1">
      <c r="A33" s="228">
        <v>1</v>
      </c>
      <c r="B33" s="228" t="s">
        <v>280</v>
      </c>
      <c r="C33" s="228">
        <v>3</v>
      </c>
      <c r="D33" s="291" t="s">
        <v>244</v>
      </c>
      <c r="E33" s="228">
        <v>3</v>
      </c>
      <c r="F33" s="228">
        <v>90</v>
      </c>
      <c r="G33" s="228"/>
      <c r="H33" s="228"/>
      <c r="I33" s="228"/>
      <c r="J33" s="228">
        <v>90</v>
      </c>
      <c r="K33" s="228" t="s">
        <v>43</v>
      </c>
      <c r="L33" s="228"/>
      <c r="M33" s="228"/>
      <c r="N33" s="228"/>
      <c r="O33" s="228"/>
      <c r="P33" s="228"/>
      <c r="Q33" s="228"/>
    </row>
    <row r="35" spans="11:16" ht="15">
      <c r="K35" s="192" t="s">
        <v>81</v>
      </c>
      <c r="L35" s="105"/>
      <c r="M35" s="105"/>
      <c r="N35" s="106"/>
      <c r="O35" s="106"/>
      <c r="P35" s="106"/>
    </row>
    <row r="36" spans="11:17" ht="15">
      <c r="K36" s="105"/>
      <c r="L36" s="353" t="s">
        <v>309</v>
      </c>
      <c r="M36" s="354"/>
      <c r="N36" s="354"/>
      <c r="O36" s="354"/>
      <c r="P36" s="354"/>
      <c r="Q36" s="354"/>
    </row>
  </sheetData>
  <sheetProtection/>
  <mergeCells count="23">
    <mergeCell ref="O3:O4"/>
    <mergeCell ref="F2:F4"/>
    <mergeCell ref="Q3:Q4"/>
    <mergeCell ref="G3:G4"/>
    <mergeCell ref="H3:H4"/>
    <mergeCell ref="I3:I4"/>
    <mergeCell ref="A1:Q1"/>
    <mergeCell ref="A2:A4"/>
    <mergeCell ref="B2:B4"/>
    <mergeCell ref="C2:C4"/>
    <mergeCell ref="D2:D4"/>
    <mergeCell ref="P3:P4"/>
    <mergeCell ref="G2:J2"/>
    <mergeCell ref="K2:K4"/>
    <mergeCell ref="E2:E4"/>
    <mergeCell ref="N3:N4"/>
    <mergeCell ref="L36:Q36"/>
    <mergeCell ref="D17:Q17"/>
    <mergeCell ref="D23:Q23"/>
    <mergeCell ref="L2:M3"/>
    <mergeCell ref="N2:Q2"/>
    <mergeCell ref="A29:D29"/>
    <mergeCell ref="J3:J4"/>
  </mergeCells>
  <printOptions horizontalCentered="1"/>
  <pageMargins left="0.17" right="0.16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L35" sqref="L35:Q35"/>
    </sheetView>
  </sheetViews>
  <sheetFormatPr defaultColWidth="9.00390625" defaultRowHeight="13.5"/>
  <cols>
    <col min="1" max="1" width="3.25390625" style="64" customWidth="1"/>
    <col min="2" max="2" width="5.625" style="64" customWidth="1"/>
    <col min="3" max="3" width="4.125" style="64" customWidth="1"/>
    <col min="4" max="4" width="28.50390625" style="64" customWidth="1"/>
    <col min="5" max="5" width="3.625" style="64" customWidth="1"/>
    <col min="6" max="6" width="4.875" style="64" customWidth="1"/>
    <col min="7" max="11" width="3.375" style="64" customWidth="1"/>
    <col min="12" max="12" width="3.50390625" style="64" customWidth="1"/>
    <col min="13" max="13" width="4.625" style="64" customWidth="1"/>
    <col min="14" max="14" width="4.125" style="64" customWidth="1"/>
    <col min="15" max="15" width="4.75390625" style="64" customWidth="1"/>
    <col min="16" max="16" width="4.125" style="64" customWidth="1"/>
    <col min="17" max="17" width="4.625" style="64" customWidth="1"/>
    <col min="18" max="20" width="4.625" style="74" customWidth="1"/>
    <col min="21" max="16384" width="9.00390625" style="74" customWidth="1"/>
  </cols>
  <sheetData>
    <row r="1" spans="1:17" s="49" customFormat="1" ht="31.5" customHeight="1">
      <c r="A1" s="327" t="s">
        <v>235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</row>
    <row r="2" spans="1:17" s="50" customFormat="1" ht="31.5" customHeight="1">
      <c r="A2" s="329" t="s">
        <v>0</v>
      </c>
      <c r="B2" s="332" t="s">
        <v>24</v>
      </c>
      <c r="C2" s="335" t="s">
        <v>1</v>
      </c>
      <c r="D2" s="338" t="s">
        <v>2</v>
      </c>
      <c r="E2" s="341" t="s">
        <v>25</v>
      </c>
      <c r="F2" s="344" t="s">
        <v>3</v>
      </c>
      <c r="G2" s="313" t="s">
        <v>72</v>
      </c>
      <c r="H2" s="314"/>
      <c r="I2" s="314"/>
      <c r="J2" s="315"/>
      <c r="K2" s="320" t="s">
        <v>26</v>
      </c>
      <c r="L2" s="323" t="s">
        <v>27</v>
      </c>
      <c r="M2" s="324"/>
      <c r="N2" s="317" t="s">
        <v>28</v>
      </c>
      <c r="O2" s="318"/>
      <c r="P2" s="318"/>
      <c r="Q2" s="319"/>
    </row>
    <row r="3" spans="1:17" s="50" customFormat="1" ht="47.25" customHeight="1">
      <c r="A3" s="330"/>
      <c r="B3" s="333"/>
      <c r="C3" s="336"/>
      <c r="D3" s="339"/>
      <c r="E3" s="342"/>
      <c r="F3" s="345"/>
      <c r="G3" s="360" t="s">
        <v>4</v>
      </c>
      <c r="H3" s="360" t="s">
        <v>5</v>
      </c>
      <c r="I3" s="360" t="s">
        <v>18</v>
      </c>
      <c r="J3" s="358" t="s">
        <v>19</v>
      </c>
      <c r="K3" s="321"/>
      <c r="L3" s="325"/>
      <c r="M3" s="326"/>
      <c r="N3" s="357" t="s">
        <v>3</v>
      </c>
      <c r="O3" s="347" t="s">
        <v>35</v>
      </c>
      <c r="P3" s="347" t="s">
        <v>36</v>
      </c>
      <c r="Q3" s="347" t="s">
        <v>37</v>
      </c>
    </row>
    <row r="4" spans="1:17" s="50" customFormat="1" ht="67.5" customHeight="1">
      <c r="A4" s="331"/>
      <c r="B4" s="334"/>
      <c r="C4" s="337"/>
      <c r="D4" s="340"/>
      <c r="E4" s="343"/>
      <c r="F4" s="346"/>
      <c r="G4" s="361"/>
      <c r="H4" s="361"/>
      <c r="I4" s="361"/>
      <c r="J4" s="359"/>
      <c r="K4" s="322"/>
      <c r="L4" s="278" t="s">
        <v>38</v>
      </c>
      <c r="M4" s="278" t="s">
        <v>39</v>
      </c>
      <c r="N4" s="357"/>
      <c r="O4" s="347"/>
      <c r="P4" s="347"/>
      <c r="Q4" s="347"/>
    </row>
    <row r="5" spans="1:17" s="60" customFormat="1" ht="18" customHeight="1">
      <c r="A5" s="51">
        <v>1</v>
      </c>
      <c r="B5" s="52">
        <v>2</v>
      </c>
      <c r="C5" s="53">
        <v>3</v>
      </c>
      <c r="D5" s="54">
        <v>4</v>
      </c>
      <c r="E5" s="55">
        <v>5</v>
      </c>
      <c r="F5" s="56">
        <v>6</v>
      </c>
      <c r="G5" s="57">
        <v>7</v>
      </c>
      <c r="H5" s="57">
        <v>8</v>
      </c>
      <c r="I5" s="57">
        <v>9</v>
      </c>
      <c r="J5" s="58">
        <v>10</v>
      </c>
      <c r="K5" s="59">
        <v>11</v>
      </c>
      <c r="L5" s="52">
        <v>12</v>
      </c>
      <c r="M5" s="55">
        <v>13</v>
      </c>
      <c r="N5" s="52">
        <v>14</v>
      </c>
      <c r="O5" s="52">
        <v>15</v>
      </c>
      <c r="P5" s="52">
        <v>16</v>
      </c>
      <c r="Q5" s="52">
        <v>17</v>
      </c>
    </row>
    <row r="6" spans="1:17" s="60" customFormat="1" ht="18" customHeight="1">
      <c r="A6" s="52"/>
      <c r="B6" s="52"/>
      <c r="C6" s="52"/>
      <c r="D6" s="54"/>
      <c r="E6" s="52"/>
      <c r="F6" s="52"/>
      <c r="G6" s="52"/>
      <c r="H6" s="52"/>
      <c r="I6" s="52"/>
      <c r="J6" s="52"/>
      <c r="K6" s="61"/>
      <c r="L6" s="52"/>
      <c r="M6" s="62"/>
      <c r="N6" s="52"/>
      <c r="O6" s="52"/>
      <c r="P6" s="52"/>
      <c r="Q6" s="52"/>
    </row>
    <row r="7" spans="1:18" s="64" customFormat="1" ht="13.5">
      <c r="A7" s="31"/>
      <c r="B7" s="41" t="s">
        <v>23</v>
      </c>
      <c r="C7" s="41" t="s">
        <v>23</v>
      </c>
      <c r="D7" s="43" t="s">
        <v>121</v>
      </c>
      <c r="E7" s="31" t="s">
        <v>23</v>
      </c>
      <c r="F7" s="31"/>
      <c r="G7" s="31"/>
      <c r="H7" s="31"/>
      <c r="I7" s="31"/>
      <c r="J7" s="31"/>
      <c r="K7" s="31"/>
      <c r="L7" s="31"/>
      <c r="M7" s="44"/>
      <c r="N7" s="31"/>
      <c r="O7" s="31"/>
      <c r="P7" s="31"/>
      <c r="Q7" s="31"/>
      <c r="R7" s="63"/>
    </row>
    <row r="8" spans="1:18" s="65" customFormat="1" ht="13.5">
      <c r="A8" s="31"/>
      <c r="B8" s="41"/>
      <c r="C8" s="41"/>
      <c r="D8" s="45" t="s">
        <v>42</v>
      </c>
      <c r="E8" s="31"/>
      <c r="F8" s="31"/>
      <c r="G8" s="31"/>
      <c r="H8" s="31"/>
      <c r="I8" s="31"/>
      <c r="J8" s="31"/>
      <c r="K8" s="31"/>
      <c r="L8" s="31"/>
      <c r="M8" s="44"/>
      <c r="N8" s="31"/>
      <c r="O8" s="31"/>
      <c r="P8" s="31"/>
      <c r="Q8" s="31"/>
      <c r="R8" s="63"/>
    </row>
    <row r="9" spans="1:20" s="68" customFormat="1" ht="22.5" customHeight="1">
      <c r="A9" s="30">
        <f>'330'!A114</f>
        <v>1</v>
      </c>
      <c r="B9" s="36" t="s">
        <v>283</v>
      </c>
      <c r="C9" s="36" t="str">
        <f>'330'!C114</f>
        <v>3</v>
      </c>
      <c r="D9" s="66" t="str">
        <f>'330'!D114</f>
        <v>Стоманобетон</v>
      </c>
      <c r="E9" s="32">
        <f>'330'!E114</f>
        <v>9</v>
      </c>
      <c r="F9" s="32">
        <f>'330'!F114</f>
        <v>90</v>
      </c>
      <c r="G9" s="32">
        <f>'330'!G114</f>
        <v>3</v>
      </c>
      <c r="H9" s="32">
        <f>'330'!H114</f>
        <v>0</v>
      </c>
      <c r="I9" s="32">
        <f>'330'!I114</f>
        <v>0</v>
      </c>
      <c r="J9" s="32">
        <f>'330'!J114</f>
        <v>3</v>
      </c>
      <c r="K9" s="32" t="str">
        <f>'330'!K114</f>
        <v>и</v>
      </c>
      <c r="L9" s="32" t="str">
        <f>'330'!L114</f>
        <v>кр</v>
      </c>
      <c r="M9" s="37">
        <f>'330'!M114</f>
        <v>2</v>
      </c>
      <c r="N9" s="32">
        <f>'330'!N114</f>
        <v>138</v>
      </c>
      <c r="O9" s="32">
        <f>'330'!O114</f>
        <v>41</v>
      </c>
      <c r="P9" s="32">
        <f>'330'!P114</f>
        <v>40</v>
      </c>
      <c r="Q9" s="32">
        <f>'330'!Q114</f>
        <v>57</v>
      </c>
      <c r="R9" s="67"/>
      <c r="T9" s="69"/>
    </row>
    <row r="10" spans="1:20" s="68" customFormat="1" ht="22.5" customHeight="1">
      <c r="A10" s="30">
        <f>'330'!A115</f>
        <v>2</v>
      </c>
      <c r="B10" s="36" t="s">
        <v>284</v>
      </c>
      <c r="C10" s="36">
        <f>'330'!C115</f>
        <v>3</v>
      </c>
      <c r="D10" s="66" t="str">
        <f>'330'!D115</f>
        <v>Земна механика и фундиране</v>
      </c>
      <c r="E10" s="32">
        <f>'330'!E115</f>
        <v>9</v>
      </c>
      <c r="F10" s="32">
        <f>'330'!F115</f>
        <v>90</v>
      </c>
      <c r="G10" s="32">
        <f>'330'!G115</f>
        <v>3</v>
      </c>
      <c r="H10" s="32">
        <f>'330'!H115</f>
        <v>0</v>
      </c>
      <c r="I10" s="32">
        <f>'330'!I115</f>
        <v>0</v>
      </c>
      <c r="J10" s="32">
        <f>'330'!J115</f>
        <v>3</v>
      </c>
      <c r="K10" s="32" t="str">
        <f>'330'!K115</f>
        <v>и</v>
      </c>
      <c r="L10" s="32" t="str">
        <f>'330'!L115</f>
        <v>кп</v>
      </c>
      <c r="M10" s="37">
        <f>'330'!M115</f>
        <v>3</v>
      </c>
      <c r="N10" s="32">
        <f>'330'!N115</f>
        <v>158</v>
      </c>
      <c r="O10" s="32">
        <f>'330'!O115</f>
        <v>41</v>
      </c>
      <c r="P10" s="32">
        <f>'330'!P115</f>
        <v>60</v>
      </c>
      <c r="Q10" s="32">
        <f>'330'!Q115</f>
        <v>57</v>
      </c>
      <c r="R10" s="67"/>
      <c r="T10" s="69"/>
    </row>
    <row r="11" spans="1:20" s="68" customFormat="1" ht="22.5" customHeight="1">
      <c r="A11" s="30">
        <f>'330'!A116</f>
        <v>3</v>
      </c>
      <c r="B11" s="36" t="s">
        <v>285</v>
      </c>
      <c r="C11" s="36">
        <f>'330'!C116</f>
        <v>3</v>
      </c>
      <c r="D11" s="66" t="str">
        <f>'330'!D116</f>
        <v>Технология на строителството</v>
      </c>
      <c r="E11" s="32">
        <f>'330'!E116</f>
        <v>6</v>
      </c>
      <c r="F11" s="32">
        <f>'330'!F116</f>
        <v>75</v>
      </c>
      <c r="G11" s="32">
        <f>'330'!G116</f>
        <v>3</v>
      </c>
      <c r="H11" s="32">
        <f>'330'!H116</f>
        <v>0</v>
      </c>
      <c r="I11" s="32">
        <f>'330'!I116</f>
        <v>0</v>
      </c>
      <c r="J11" s="32">
        <f>'330'!J116</f>
        <v>2</v>
      </c>
      <c r="K11" s="32" t="str">
        <f>'330'!K116</f>
        <v>и</v>
      </c>
      <c r="L11" s="32" t="str">
        <f>'330'!L116</f>
        <v>р</v>
      </c>
      <c r="M11" s="37">
        <f>'330'!M116</f>
        <v>0.5</v>
      </c>
      <c r="N11" s="32">
        <f>'330'!N116</f>
        <v>92</v>
      </c>
      <c r="O11" s="32">
        <f>'330'!O116</f>
        <v>34</v>
      </c>
      <c r="P11" s="32">
        <f>'330'!P116</f>
        <v>10</v>
      </c>
      <c r="Q11" s="32">
        <f>'330'!Q116</f>
        <v>48</v>
      </c>
      <c r="R11" s="67"/>
      <c r="T11" s="69"/>
    </row>
    <row r="12" spans="1:20" s="68" customFormat="1" ht="22.5" customHeight="1">
      <c r="A12" s="30">
        <f>'330'!A117</f>
        <v>4</v>
      </c>
      <c r="B12" s="36" t="s">
        <v>286</v>
      </c>
      <c r="C12" s="36">
        <f>'330'!C117</f>
        <v>9</v>
      </c>
      <c r="D12" s="66" t="str">
        <f>'330'!D117</f>
        <v>Сградни инсталации и съоръжения</v>
      </c>
      <c r="E12" s="32">
        <f>'330'!E117</f>
        <v>3</v>
      </c>
      <c r="F12" s="32">
        <f>'330'!F117</f>
        <v>30</v>
      </c>
      <c r="G12" s="32">
        <f>'330'!G117</f>
        <v>1</v>
      </c>
      <c r="H12" s="32">
        <f>'330'!H117</f>
        <v>0</v>
      </c>
      <c r="I12" s="32">
        <f>'330'!I117</f>
        <v>0</v>
      </c>
      <c r="J12" s="32">
        <f>'330'!J117</f>
        <v>1</v>
      </c>
      <c r="K12" s="32" t="str">
        <f>'330'!K117</f>
        <v>и</v>
      </c>
      <c r="L12" s="32" t="str">
        <f>'330'!L117</f>
        <v>р</v>
      </c>
      <c r="M12" s="37">
        <f>'330'!M117</f>
        <v>0.5</v>
      </c>
      <c r="N12" s="32">
        <f>'330'!N117</f>
        <v>43</v>
      </c>
      <c r="O12" s="32">
        <f>'330'!O117</f>
        <v>14</v>
      </c>
      <c r="P12" s="32">
        <f>'330'!P117</f>
        <v>10</v>
      </c>
      <c r="Q12" s="32">
        <f>'330'!Q117</f>
        <v>19</v>
      </c>
      <c r="R12" s="67"/>
      <c r="T12" s="69"/>
    </row>
    <row r="13" spans="1:20" s="68" customFormat="1" ht="22.5" customHeight="1">
      <c r="A13" s="30">
        <v>5</v>
      </c>
      <c r="B13" s="36" t="s">
        <v>287</v>
      </c>
      <c r="C13" s="36" t="str">
        <f>'330'!C118</f>
        <v>21</v>
      </c>
      <c r="D13" s="66" t="str">
        <f>'330'!D118</f>
        <v>Строителни машини</v>
      </c>
      <c r="E13" s="32">
        <f>'330'!E118</f>
        <v>3</v>
      </c>
      <c r="F13" s="32">
        <f>'330'!F118</f>
        <v>45</v>
      </c>
      <c r="G13" s="32">
        <f>'330'!G118</f>
        <v>2</v>
      </c>
      <c r="H13" s="32">
        <f>'330'!H118</f>
        <v>0</v>
      </c>
      <c r="I13" s="32">
        <f>'330'!I118</f>
        <v>0</v>
      </c>
      <c r="J13" s="32">
        <f>'330'!J118</f>
        <v>1</v>
      </c>
      <c r="K13" s="32" t="str">
        <f>'330'!K118</f>
        <v>то</v>
      </c>
      <c r="L13" s="32">
        <f>'330'!L118</f>
        <v>0</v>
      </c>
      <c r="M13" s="37">
        <f>'330'!M118</f>
      </c>
      <c r="N13" s="32">
        <f>'330'!N118</f>
        <v>39</v>
      </c>
      <c r="O13" s="32">
        <f>'330'!O118</f>
        <v>20</v>
      </c>
      <c r="P13" s="32">
        <f>'330'!P118</f>
        <v>0</v>
      </c>
      <c r="Q13" s="32">
        <f>'330'!Q118</f>
        <v>19</v>
      </c>
      <c r="R13" s="67"/>
      <c r="T13" s="69"/>
    </row>
    <row r="14" spans="1:20" s="68" customFormat="1" ht="22.5" customHeight="1">
      <c r="A14" s="30">
        <v>6</v>
      </c>
      <c r="B14" s="36">
        <f>'330'!B119</f>
        <v>0</v>
      </c>
      <c r="C14" s="36">
        <f>'330'!C119</f>
        <v>0</v>
      </c>
      <c r="D14" s="66">
        <f>'330'!D119</f>
        <v>0</v>
      </c>
      <c r="E14" s="32">
        <f>'330'!E119</f>
        <v>0</v>
      </c>
      <c r="F14" s="32">
        <f>'330'!F119</f>
        <v>0</v>
      </c>
      <c r="G14" s="32">
        <f>'330'!G119</f>
        <v>0</v>
      </c>
      <c r="H14" s="32">
        <f>'330'!H119</f>
        <v>0</v>
      </c>
      <c r="I14" s="32">
        <f>'330'!I119</f>
        <v>0</v>
      </c>
      <c r="J14" s="32">
        <f>'330'!J119</f>
        <v>0</v>
      </c>
      <c r="K14" s="32">
        <f>'330'!K119</f>
        <v>0</v>
      </c>
      <c r="L14" s="32">
        <f>'330'!L119</f>
        <v>0</v>
      </c>
      <c r="M14" s="37">
        <f>'330'!M119</f>
      </c>
      <c r="N14" s="32">
        <f>'330'!N119</f>
        <v>0</v>
      </c>
      <c r="O14" s="32">
        <f>'330'!O119</f>
        <v>0</v>
      </c>
      <c r="P14" s="32">
        <f>'330'!P119</f>
        <v>0</v>
      </c>
      <c r="Q14" s="32">
        <f>'330'!Q119</f>
        <v>0</v>
      </c>
      <c r="R14" s="67"/>
      <c r="T14" s="69"/>
    </row>
    <row r="15" spans="1:20" s="68" customFormat="1" ht="22.5" customHeight="1">
      <c r="A15" s="30">
        <v>7</v>
      </c>
      <c r="B15" s="36">
        <f>'330'!B120</f>
        <v>0</v>
      </c>
      <c r="C15" s="36">
        <f>'330'!C120</f>
        <v>0</v>
      </c>
      <c r="D15" s="66">
        <f>'330'!D120</f>
        <v>0</v>
      </c>
      <c r="E15" s="32">
        <f>'330'!E120</f>
        <v>0</v>
      </c>
      <c r="F15" s="32">
        <f>'330'!F120</f>
        <v>0</v>
      </c>
      <c r="G15" s="32">
        <f>'330'!G120</f>
        <v>0</v>
      </c>
      <c r="H15" s="32">
        <f>'330'!H120</f>
        <v>0</v>
      </c>
      <c r="I15" s="32">
        <f>'330'!I120</f>
        <v>0</v>
      </c>
      <c r="J15" s="32">
        <f>'330'!J120</f>
        <v>0</v>
      </c>
      <c r="K15" s="32">
        <f>'330'!K120</f>
        <v>0</v>
      </c>
      <c r="L15" s="32">
        <f>'330'!L120</f>
        <v>0</v>
      </c>
      <c r="M15" s="37">
        <f>'330'!M120</f>
      </c>
      <c r="N15" s="32">
        <f>'330'!N120</f>
        <v>0</v>
      </c>
      <c r="O15" s="32">
        <f>'330'!O120</f>
        <v>0</v>
      </c>
      <c r="P15" s="32">
        <f>'330'!P120</f>
        <v>0</v>
      </c>
      <c r="Q15" s="32">
        <f>'330'!Q120</f>
        <v>0</v>
      </c>
      <c r="R15" s="67"/>
      <c r="T15" s="69"/>
    </row>
    <row r="16" spans="1:20" s="68" customFormat="1" ht="22.5" customHeight="1">
      <c r="A16" s="30">
        <v>8</v>
      </c>
      <c r="B16" s="36">
        <f>'330'!B121</f>
        <v>0</v>
      </c>
      <c r="C16" s="36">
        <f>'330'!C121</f>
        <v>0</v>
      </c>
      <c r="D16" s="66">
        <f>'330'!D121</f>
        <v>0</v>
      </c>
      <c r="E16" s="32">
        <f>'330'!E121</f>
        <v>0</v>
      </c>
      <c r="F16" s="32">
        <f>'330'!F121</f>
        <v>0</v>
      </c>
      <c r="G16" s="32">
        <f>'330'!G121</f>
        <v>0</v>
      </c>
      <c r="H16" s="32">
        <f>'330'!H121</f>
        <v>0</v>
      </c>
      <c r="I16" s="32">
        <f>'330'!I121</f>
        <v>0</v>
      </c>
      <c r="J16" s="32">
        <f>'330'!J121</f>
        <v>0</v>
      </c>
      <c r="K16" s="32">
        <f>'330'!K121</f>
        <v>0</v>
      </c>
      <c r="L16" s="32">
        <f>'330'!L121</f>
        <v>0</v>
      </c>
      <c r="M16" s="37">
        <f>'330'!M121</f>
      </c>
      <c r="N16" s="32">
        <f>'330'!N121</f>
        <v>0</v>
      </c>
      <c r="O16" s="32">
        <f>'330'!O121</f>
        <v>0</v>
      </c>
      <c r="P16" s="32">
        <f>'330'!P121</f>
        <v>0</v>
      </c>
      <c r="Q16" s="32">
        <f>'330'!Q121</f>
        <v>0</v>
      </c>
      <c r="R16" s="67"/>
      <c r="T16" s="69"/>
    </row>
    <row r="17" spans="1:20" s="68" customFormat="1" ht="22.5" customHeight="1">
      <c r="A17" s="97"/>
      <c r="B17" s="98"/>
      <c r="C17" s="98"/>
      <c r="D17" s="348" t="s">
        <v>48</v>
      </c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50"/>
      <c r="R17" s="67"/>
      <c r="T17" s="69"/>
    </row>
    <row r="18" spans="1:20" s="68" customFormat="1" ht="22.5" customHeight="1">
      <c r="A18" s="36" t="str">
        <f>'330'!A123</f>
        <v>1.1</v>
      </c>
      <c r="B18" s="36">
        <f>'330'!B123</f>
        <v>0</v>
      </c>
      <c r="C18" s="36">
        <f>'330'!C123</f>
        <v>0</v>
      </c>
      <c r="D18" s="188">
        <f>'330'!D123</f>
        <v>0</v>
      </c>
      <c r="E18" s="36">
        <f>'330'!E123</f>
        <v>0</v>
      </c>
      <c r="F18" s="36">
        <f>'330'!F123</f>
        <v>0</v>
      </c>
      <c r="G18" s="36">
        <f>'330'!G123</f>
        <v>0</v>
      </c>
      <c r="H18" s="36">
        <f>'330'!H123</f>
        <v>0</v>
      </c>
      <c r="I18" s="36">
        <f>'330'!I123</f>
        <v>0</v>
      </c>
      <c r="J18" s="36">
        <f>'330'!J123</f>
        <v>0</v>
      </c>
      <c r="K18" s="36">
        <f>'330'!K123</f>
        <v>0</v>
      </c>
      <c r="L18" s="36">
        <f>'330'!L123</f>
        <v>0</v>
      </c>
      <c r="M18" s="35">
        <f>'330'!M123</f>
      </c>
      <c r="N18" s="36">
        <f>'330'!N123</f>
        <v>0</v>
      </c>
      <c r="O18" s="36">
        <f>'330'!O123</f>
        <v>0</v>
      </c>
      <c r="P18" s="36">
        <f>'330'!P123</f>
        <v>0</v>
      </c>
      <c r="Q18" s="36">
        <f>'330'!Q123</f>
        <v>0</v>
      </c>
      <c r="R18" s="67"/>
      <c r="T18" s="69"/>
    </row>
    <row r="19" spans="1:20" s="68" customFormat="1" ht="22.5" customHeight="1">
      <c r="A19" s="36" t="str">
        <f>'330'!A124</f>
        <v>1.2</v>
      </c>
      <c r="B19" s="36">
        <f>'330'!B124</f>
        <v>0</v>
      </c>
      <c r="C19" s="36">
        <f>'330'!C124</f>
        <v>0</v>
      </c>
      <c r="D19" s="188">
        <f>'330'!D124</f>
        <v>0</v>
      </c>
      <c r="E19" s="36">
        <f>'330'!E124</f>
        <v>0</v>
      </c>
      <c r="F19" s="36">
        <f>'330'!F124</f>
        <v>0</v>
      </c>
      <c r="G19" s="36">
        <f>'330'!G124</f>
        <v>0</v>
      </c>
      <c r="H19" s="36">
        <f>'330'!H124</f>
        <v>0</v>
      </c>
      <c r="I19" s="36">
        <f>'330'!I124</f>
        <v>0</v>
      </c>
      <c r="J19" s="36">
        <f>'330'!J124</f>
        <v>0</v>
      </c>
      <c r="K19" s="36">
        <f>'330'!K124</f>
        <v>0</v>
      </c>
      <c r="L19" s="36">
        <f>'330'!L124</f>
        <v>0</v>
      </c>
      <c r="M19" s="35">
        <f>'330'!M124</f>
      </c>
      <c r="N19" s="36">
        <f>'330'!N124</f>
        <v>0</v>
      </c>
      <c r="O19" s="36">
        <f>'330'!O124</f>
        <v>0</v>
      </c>
      <c r="P19" s="36">
        <f>'330'!P124</f>
        <v>0</v>
      </c>
      <c r="Q19" s="36">
        <f>'330'!Q124</f>
        <v>0</v>
      </c>
      <c r="R19" s="67"/>
      <c r="T19" s="69"/>
    </row>
    <row r="20" spans="1:20" s="68" customFormat="1" ht="22.5" customHeight="1">
      <c r="A20" s="36" t="str">
        <f>'330'!A125</f>
        <v>1.3</v>
      </c>
      <c r="B20" s="36">
        <f>'330'!B125</f>
        <v>0</v>
      </c>
      <c r="C20" s="36">
        <f>'330'!C125</f>
        <v>0</v>
      </c>
      <c r="D20" s="188">
        <f>'330'!D125</f>
        <v>0</v>
      </c>
      <c r="E20" s="36">
        <f>'330'!E125</f>
        <v>0</v>
      </c>
      <c r="F20" s="36">
        <f>'330'!F125</f>
        <v>0</v>
      </c>
      <c r="G20" s="36">
        <f>'330'!G125</f>
        <v>0</v>
      </c>
      <c r="H20" s="36">
        <f>'330'!H125</f>
        <v>0</v>
      </c>
      <c r="I20" s="36">
        <f>'330'!I125</f>
        <v>0</v>
      </c>
      <c r="J20" s="36">
        <f>'330'!J125</f>
        <v>0</v>
      </c>
      <c r="K20" s="36">
        <f>'330'!K125</f>
        <v>0</v>
      </c>
      <c r="L20" s="28">
        <f>'330'!L125</f>
        <v>0</v>
      </c>
      <c r="M20" s="35">
        <f>'330'!M125</f>
      </c>
      <c r="N20" s="36">
        <f>'330'!N125</f>
        <v>0</v>
      </c>
      <c r="O20" s="36">
        <f>'330'!O125</f>
        <v>0</v>
      </c>
      <c r="P20" s="36">
        <f>'330'!P125</f>
        <v>0</v>
      </c>
      <c r="Q20" s="36">
        <f>'330'!Q125</f>
        <v>0</v>
      </c>
      <c r="R20" s="67"/>
      <c r="T20" s="70"/>
    </row>
    <row r="21" spans="1:20" s="68" customFormat="1" ht="22.5" customHeight="1">
      <c r="A21" s="36" t="s">
        <v>52</v>
      </c>
      <c r="B21" s="36">
        <f>'330'!B126</f>
        <v>0</v>
      </c>
      <c r="C21" s="36">
        <f>'330'!C126</f>
        <v>0</v>
      </c>
      <c r="D21" s="66">
        <f>'330'!D126</f>
        <v>0</v>
      </c>
      <c r="E21" s="32">
        <f>'330'!E126</f>
        <v>0</v>
      </c>
      <c r="F21" s="32">
        <f>'330'!F126</f>
        <v>0</v>
      </c>
      <c r="G21" s="32">
        <f>'330'!G126</f>
        <v>0</v>
      </c>
      <c r="H21" s="32">
        <f>'330'!H126</f>
        <v>0</v>
      </c>
      <c r="I21" s="32">
        <f>'330'!I126</f>
        <v>0</v>
      </c>
      <c r="J21" s="32">
        <f>'330'!J126</f>
        <v>0</v>
      </c>
      <c r="K21" s="32">
        <f>'330'!K126</f>
        <v>0</v>
      </c>
      <c r="L21" s="32">
        <f>'330'!L126</f>
        <v>0</v>
      </c>
      <c r="M21" s="37">
        <f>'330'!M126</f>
      </c>
      <c r="N21" s="32">
        <f>'330'!N126</f>
        <v>0</v>
      </c>
      <c r="O21" s="32">
        <f>'330'!O126</f>
        <v>0</v>
      </c>
      <c r="P21" s="32">
        <f>'330'!P126</f>
        <v>0</v>
      </c>
      <c r="Q21" s="32">
        <f>'330'!Q126</f>
        <v>0</v>
      </c>
      <c r="R21" s="67"/>
      <c r="T21" s="70"/>
    </row>
    <row r="22" spans="1:20" s="68" customFormat="1" ht="23.25" customHeight="1">
      <c r="A22" s="36" t="s">
        <v>115</v>
      </c>
      <c r="B22" s="36">
        <f>'330'!B127</f>
        <v>0</v>
      </c>
      <c r="C22" s="36">
        <f>'330'!C127</f>
        <v>0</v>
      </c>
      <c r="D22" s="66">
        <f>'330'!D127</f>
        <v>0</v>
      </c>
      <c r="E22" s="32">
        <f>'330'!E127</f>
        <v>0</v>
      </c>
      <c r="F22" s="32">
        <f>'330'!F127</f>
        <v>0</v>
      </c>
      <c r="G22" s="32">
        <f>'330'!G127</f>
        <v>0</v>
      </c>
      <c r="H22" s="32">
        <f>'330'!H127</f>
        <v>0</v>
      </c>
      <c r="I22" s="32">
        <f>'330'!I127</f>
        <v>0</v>
      </c>
      <c r="J22" s="32">
        <f>'330'!J127</f>
        <v>0</v>
      </c>
      <c r="K22" s="32">
        <f>'330'!K127</f>
        <v>0</v>
      </c>
      <c r="L22" s="32">
        <f>'330'!L127</f>
        <v>0</v>
      </c>
      <c r="M22" s="37">
        <f>'330'!M127</f>
      </c>
      <c r="N22" s="32">
        <f>'330'!N127</f>
        <v>0</v>
      </c>
      <c r="O22" s="32">
        <f>'330'!O127</f>
        <v>0</v>
      </c>
      <c r="P22" s="32">
        <f>'330'!P127</f>
        <v>0</v>
      </c>
      <c r="Q22" s="32">
        <f>'330'!Q127</f>
        <v>0</v>
      </c>
      <c r="R22" s="67"/>
      <c r="T22" s="70"/>
    </row>
    <row r="23" spans="1:20" s="68" customFormat="1" ht="22.5" customHeight="1">
      <c r="A23" s="97"/>
      <c r="B23" s="98"/>
      <c r="C23" s="98"/>
      <c r="D23" s="348" t="s">
        <v>48</v>
      </c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50"/>
      <c r="R23" s="67"/>
      <c r="T23" s="69"/>
    </row>
    <row r="24" spans="1:20" s="68" customFormat="1" ht="22.5" customHeight="1">
      <c r="A24" s="36" t="str">
        <f>'330'!A51</f>
        <v>2.1</v>
      </c>
      <c r="B24" s="36">
        <f>'330'!B129</f>
        <v>0</v>
      </c>
      <c r="C24" s="36">
        <f>'330'!C129</f>
        <v>0</v>
      </c>
      <c r="D24" s="188">
        <f>'330'!D129</f>
        <v>0</v>
      </c>
      <c r="E24" s="36">
        <f>'330'!E129</f>
        <v>0</v>
      </c>
      <c r="F24" s="36">
        <f>'330'!F129</f>
        <v>0</v>
      </c>
      <c r="G24" s="36">
        <f>'330'!G129</f>
        <v>0</v>
      </c>
      <c r="H24" s="36">
        <f>'330'!H129</f>
        <v>0</v>
      </c>
      <c r="I24" s="36">
        <f>'330'!I129</f>
        <v>0</v>
      </c>
      <c r="J24" s="36">
        <f>'330'!J129</f>
        <v>0</v>
      </c>
      <c r="K24" s="36">
        <f>'330'!K129</f>
        <v>0</v>
      </c>
      <c r="L24" s="36">
        <f>'330'!L129</f>
        <v>0</v>
      </c>
      <c r="M24" s="35">
        <f>'330'!M129</f>
      </c>
      <c r="N24" s="36">
        <f>'330'!N129</f>
        <v>0</v>
      </c>
      <c r="O24" s="36">
        <f>'330'!O129</f>
        <v>0</v>
      </c>
      <c r="P24" s="193">
        <f>'330'!P129</f>
        <v>0</v>
      </c>
      <c r="Q24" s="36">
        <f>'330'!Q129</f>
        <v>0</v>
      </c>
      <c r="R24" s="67"/>
      <c r="T24" s="70"/>
    </row>
    <row r="25" spans="1:20" s="68" customFormat="1" ht="22.5" customHeight="1">
      <c r="A25" s="36" t="str">
        <f>'330'!A52</f>
        <v>2.2</v>
      </c>
      <c r="B25" s="36">
        <f>'330'!B130</f>
        <v>0</v>
      </c>
      <c r="C25" s="36">
        <f>'330'!C130</f>
        <v>0</v>
      </c>
      <c r="D25" s="188">
        <f>'330'!D130</f>
        <v>0</v>
      </c>
      <c r="E25" s="28">
        <f>'330'!E130</f>
        <v>0</v>
      </c>
      <c r="F25" s="36">
        <f>'330'!F130</f>
        <v>0</v>
      </c>
      <c r="G25" s="36">
        <f>'330'!G130</f>
        <v>0</v>
      </c>
      <c r="H25" s="36">
        <f>'330'!H130</f>
        <v>0</v>
      </c>
      <c r="I25" s="36">
        <f>'330'!I130</f>
        <v>0</v>
      </c>
      <c r="J25" s="36">
        <f>'330'!J130</f>
        <v>0</v>
      </c>
      <c r="K25" s="36">
        <f>'330'!K130</f>
        <v>0</v>
      </c>
      <c r="L25" s="47">
        <f>'330'!L130</f>
        <v>0</v>
      </c>
      <c r="M25" s="35">
        <f>'330'!M130</f>
      </c>
      <c r="N25" s="28">
        <f>'330'!N130</f>
        <v>0</v>
      </c>
      <c r="O25" s="36">
        <f>'330'!O130</f>
        <v>0</v>
      </c>
      <c r="P25" s="193">
        <f>'330'!P130</f>
        <v>0</v>
      </c>
      <c r="Q25" s="36">
        <f>'330'!Q130</f>
        <v>0</v>
      </c>
      <c r="R25" s="67"/>
      <c r="T25" s="70"/>
    </row>
    <row r="26" spans="1:20" s="68" customFormat="1" ht="22.5" customHeight="1">
      <c r="A26" s="36" t="str">
        <f>'330'!A53</f>
        <v>2.3</v>
      </c>
      <c r="B26" s="36">
        <f>'330'!B131</f>
        <v>0</v>
      </c>
      <c r="C26" s="36">
        <f>'330'!C131</f>
        <v>0</v>
      </c>
      <c r="D26" s="227">
        <f>'330'!D131</f>
        <v>0</v>
      </c>
      <c r="E26" s="28">
        <f>'330'!E131</f>
        <v>0</v>
      </c>
      <c r="F26" s="36">
        <f>'330'!F131</f>
        <v>0</v>
      </c>
      <c r="G26" s="36">
        <f>'330'!G131</f>
        <v>0</v>
      </c>
      <c r="H26" s="36">
        <f>'330'!H131</f>
        <v>0</v>
      </c>
      <c r="I26" s="36">
        <f>'330'!I131</f>
        <v>0</v>
      </c>
      <c r="J26" s="36">
        <f>'330'!J131</f>
        <v>0</v>
      </c>
      <c r="K26" s="36">
        <f>'330'!K131</f>
        <v>0</v>
      </c>
      <c r="L26" s="36">
        <f>'330'!L131</f>
        <v>0</v>
      </c>
      <c r="M26" s="35">
        <f>'330'!M131</f>
      </c>
      <c r="N26" s="28">
        <f>'330'!N131</f>
        <v>0</v>
      </c>
      <c r="O26" s="36">
        <f>'330'!O131</f>
        <v>0</v>
      </c>
      <c r="P26" s="193">
        <f>'330'!P131</f>
        <v>0</v>
      </c>
      <c r="Q26" s="35">
        <f>'330'!Q131</f>
        <v>0</v>
      </c>
      <c r="R26" s="67"/>
      <c r="T26" s="70"/>
    </row>
    <row r="27" spans="1:20" s="68" customFormat="1" ht="22.5" customHeight="1">
      <c r="A27" s="209" t="s">
        <v>96</v>
      </c>
      <c r="B27" s="36">
        <f>'330'!B132</f>
        <v>0</v>
      </c>
      <c r="C27" s="36">
        <f>'330'!C132</f>
        <v>0</v>
      </c>
      <c r="D27" s="66">
        <f>'330'!D132</f>
        <v>0</v>
      </c>
      <c r="E27" s="32">
        <f>'330'!E132</f>
        <v>0</v>
      </c>
      <c r="F27" s="32">
        <f>'330'!F132</f>
        <v>0</v>
      </c>
      <c r="G27" s="32">
        <f>'330'!G132</f>
        <v>0</v>
      </c>
      <c r="H27" s="32">
        <f>'330'!H132</f>
        <v>0</v>
      </c>
      <c r="I27" s="32">
        <f>'330'!I132</f>
        <v>0</v>
      </c>
      <c r="J27" s="32">
        <f>'330'!J132</f>
        <v>0</v>
      </c>
      <c r="K27" s="32">
        <f>'330'!K132</f>
        <v>0</v>
      </c>
      <c r="L27" s="32">
        <f>'330'!L132</f>
        <v>0</v>
      </c>
      <c r="M27" s="37">
        <f>'330'!M132</f>
      </c>
      <c r="N27" s="32">
        <f>'330'!N132</f>
        <v>0</v>
      </c>
      <c r="O27" s="32">
        <f>'330'!O132</f>
        <v>0</v>
      </c>
      <c r="P27" s="32">
        <f>'330'!P132</f>
        <v>0</v>
      </c>
      <c r="Q27" s="32">
        <f>'330'!Q132</f>
        <v>0</v>
      </c>
      <c r="R27" s="67"/>
      <c r="T27" s="70"/>
    </row>
    <row r="28" spans="1:20" s="68" customFormat="1" ht="22.5" customHeight="1" thickBot="1">
      <c r="A28" s="209" t="s">
        <v>116</v>
      </c>
      <c r="B28" s="36">
        <f>'330'!B133</f>
        <v>0</v>
      </c>
      <c r="C28" s="36">
        <f>'330'!C133</f>
        <v>0</v>
      </c>
      <c r="D28" s="66">
        <f>'330'!D133</f>
        <v>0</v>
      </c>
      <c r="E28" s="32">
        <f>'330'!E133</f>
        <v>0</v>
      </c>
      <c r="F28" s="32">
        <f>'330'!F133</f>
        <v>0</v>
      </c>
      <c r="G28" s="32">
        <f>'330'!G133</f>
        <v>0</v>
      </c>
      <c r="H28" s="32">
        <f>'330'!H133</f>
        <v>0</v>
      </c>
      <c r="I28" s="32">
        <f>'330'!I133</f>
        <v>0</v>
      </c>
      <c r="J28" s="32">
        <f>'330'!J133</f>
        <v>0</v>
      </c>
      <c r="K28" s="32">
        <f>'330'!K133</f>
        <v>0</v>
      </c>
      <c r="L28" s="32">
        <f>'330'!L133</f>
        <v>0</v>
      </c>
      <c r="M28" s="37">
        <f>'330'!M133</f>
      </c>
      <c r="N28" s="32">
        <f>'330'!N133</f>
        <v>0</v>
      </c>
      <c r="O28" s="32">
        <f>'330'!O133</f>
        <v>0</v>
      </c>
      <c r="P28" s="32">
        <f>'330'!P133</f>
        <v>0</v>
      </c>
      <c r="Q28" s="32">
        <f>'330'!Q133</f>
        <v>0</v>
      </c>
      <c r="R28" s="67"/>
      <c r="T28" s="70"/>
    </row>
    <row r="29" spans="1:18" s="68" customFormat="1" ht="54.75" customHeight="1" thickBot="1">
      <c r="A29" s="355" t="s">
        <v>63</v>
      </c>
      <c r="B29" s="356"/>
      <c r="C29" s="356"/>
      <c r="D29" s="356"/>
      <c r="E29" s="218">
        <f>'330'!E134</f>
        <v>30</v>
      </c>
      <c r="F29" s="218">
        <f>'330'!F134</f>
        <v>330</v>
      </c>
      <c r="G29" s="218">
        <f>'330'!G134</f>
        <v>12</v>
      </c>
      <c r="H29" s="218">
        <f>'330'!H134</f>
        <v>0</v>
      </c>
      <c r="I29" s="218">
        <f>'330'!I134</f>
        <v>0</v>
      </c>
      <c r="J29" s="218">
        <f>'330'!J134</f>
        <v>10</v>
      </c>
      <c r="K29" s="218" t="str">
        <f>'330'!K134</f>
        <v>4и 1то</v>
      </c>
      <c r="L29" s="218" t="str">
        <f>'330'!L134</f>
        <v>1кп 1кр 2р</v>
      </c>
      <c r="M29" s="223">
        <f>'330'!M134</f>
        <v>6</v>
      </c>
      <c r="N29" s="218">
        <f>'330'!N134</f>
        <v>470</v>
      </c>
      <c r="O29" s="218">
        <f>'330'!O134</f>
        <v>150</v>
      </c>
      <c r="P29" s="218">
        <f>'330'!P134</f>
        <v>120</v>
      </c>
      <c r="Q29" s="224">
        <f>'330'!Q134</f>
        <v>200</v>
      </c>
      <c r="R29" s="67"/>
    </row>
    <row r="30" spans="1:17" ht="15.75" customHeight="1">
      <c r="A30" s="241"/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</row>
    <row r="31" spans="1:18" s="68" customFormat="1" ht="14.25" customHeight="1">
      <c r="A31" s="187"/>
      <c r="B31" s="187"/>
      <c r="C31" s="187"/>
      <c r="D31" s="187"/>
      <c r="E31" s="163"/>
      <c r="F31" s="163"/>
      <c r="G31" s="163"/>
      <c r="H31" s="163"/>
      <c r="I31" s="163"/>
      <c r="J31" s="163"/>
      <c r="K31" s="190"/>
      <c r="L31" s="190"/>
      <c r="M31" s="191"/>
      <c r="N31" s="163"/>
      <c r="O31" s="163"/>
      <c r="P31" s="163"/>
      <c r="Q31" s="163"/>
      <c r="R31" s="67"/>
    </row>
    <row r="32" ht="15" customHeight="1"/>
    <row r="34" spans="11:16" ht="15">
      <c r="K34" s="192" t="s">
        <v>81</v>
      </c>
      <c r="L34" s="105"/>
      <c r="M34" s="105"/>
      <c r="N34" s="106"/>
      <c r="O34" s="106"/>
      <c r="P34" s="106"/>
    </row>
    <row r="35" spans="11:17" ht="15">
      <c r="K35" s="105"/>
      <c r="L35" s="353" t="s">
        <v>309</v>
      </c>
      <c r="M35" s="354"/>
      <c r="N35" s="354"/>
      <c r="O35" s="354"/>
      <c r="P35" s="354"/>
      <c r="Q35" s="354"/>
    </row>
  </sheetData>
  <sheetProtection/>
  <mergeCells count="23">
    <mergeCell ref="O3:O4"/>
    <mergeCell ref="F2:F4"/>
    <mergeCell ref="Q3:Q4"/>
    <mergeCell ref="G3:G4"/>
    <mergeCell ref="H3:H4"/>
    <mergeCell ref="I3:I4"/>
    <mergeCell ref="A1:Q1"/>
    <mergeCell ref="A2:A4"/>
    <mergeCell ref="B2:B4"/>
    <mergeCell ref="C2:C4"/>
    <mergeCell ref="D2:D4"/>
    <mergeCell ref="P3:P4"/>
    <mergeCell ref="G2:J2"/>
    <mergeCell ref="K2:K4"/>
    <mergeCell ref="E2:E4"/>
    <mergeCell ref="N3:N4"/>
    <mergeCell ref="L35:Q35"/>
    <mergeCell ref="D17:Q17"/>
    <mergeCell ref="D23:Q23"/>
    <mergeCell ref="L2:M3"/>
    <mergeCell ref="N2:Q2"/>
    <mergeCell ref="A29:D29"/>
    <mergeCell ref="J3:J4"/>
  </mergeCells>
  <printOptions horizontalCentered="1"/>
  <pageMargins left="0.17" right="0.16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L35" sqref="L35:Q35"/>
    </sheetView>
  </sheetViews>
  <sheetFormatPr defaultColWidth="9.00390625" defaultRowHeight="13.5"/>
  <cols>
    <col min="1" max="1" width="3.25390625" style="64" customWidth="1"/>
    <col min="2" max="2" width="5.625" style="64" customWidth="1"/>
    <col min="3" max="3" width="4.125" style="64" customWidth="1"/>
    <col min="4" max="4" width="28.50390625" style="64" customWidth="1"/>
    <col min="5" max="5" width="3.625" style="64" customWidth="1"/>
    <col min="6" max="6" width="4.875" style="64" customWidth="1"/>
    <col min="7" max="11" width="3.375" style="64" customWidth="1"/>
    <col min="12" max="12" width="3.50390625" style="64" customWidth="1"/>
    <col min="13" max="13" width="4.125" style="64" customWidth="1"/>
    <col min="14" max="14" width="4.50390625" style="64" customWidth="1"/>
    <col min="15" max="15" width="4.75390625" style="64" customWidth="1"/>
    <col min="16" max="16" width="4.125" style="64" customWidth="1"/>
    <col min="17" max="17" width="4.25390625" style="64" customWidth="1"/>
    <col min="18" max="20" width="4.625" style="74" customWidth="1"/>
    <col min="21" max="16384" width="9.00390625" style="74" customWidth="1"/>
  </cols>
  <sheetData>
    <row r="1" spans="1:17" s="49" customFormat="1" ht="31.5" customHeight="1">
      <c r="A1" s="327" t="s">
        <v>235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</row>
    <row r="2" spans="1:17" s="50" customFormat="1" ht="31.5" customHeight="1">
      <c r="A2" s="329" t="s">
        <v>0</v>
      </c>
      <c r="B2" s="332" t="s">
        <v>24</v>
      </c>
      <c r="C2" s="335" t="s">
        <v>1</v>
      </c>
      <c r="D2" s="338" t="s">
        <v>2</v>
      </c>
      <c r="E2" s="341" t="s">
        <v>25</v>
      </c>
      <c r="F2" s="344" t="s">
        <v>3</v>
      </c>
      <c r="G2" s="313" t="s">
        <v>72</v>
      </c>
      <c r="H2" s="314"/>
      <c r="I2" s="314"/>
      <c r="J2" s="315"/>
      <c r="K2" s="320" t="s">
        <v>26</v>
      </c>
      <c r="L2" s="323" t="s">
        <v>27</v>
      </c>
      <c r="M2" s="324"/>
      <c r="N2" s="317" t="s">
        <v>28</v>
      </c>
      <c r="O2" s="318"/>
      <c r="P2" s="318"/>
      <c r="Q2" s="319"/>
    </row>
    <row r="3" spans="1:17" s="50" customFormat="1" ht="47.25" customHeight="1">
      <c r="A3" s="330"/>
      <c r="B3" s="333"/>
      <c r="C3" s="336"/>
      <c r="D3" s="339"/>
      <c r="E3" s="342"/>
      <c r="F3" s="345"/>
      <c r="G3" s="316" t="s">
        <v>4</v>
      </c>
      <c r="H3" s="316" t="s">
        <v>5</v>
      </c>
      <c r="I3" s="316" t="s">
        <v>18</v>
      </c>
      <c r="J3" s="316" t="s">
        <v>19</v>
      </c>
      <c r="K3" s="321"/>
      <c r="L3" s="325"/>
      <c r="M3" s="326"/>
      <c r="N3" s="357" t="s">
        <v>3</v>
      </c>
      <c r="O3" s="347" t="s">
        <v>35</v>
      </c>
      <c r="P3" s="347" t="s">
        <v>36</v>
      </c>
      <c r="Q3" s="347" t="s">
        <v>37</v>
      </c>
    </row>
    <row r="4" spans="1:17" s="50" customFormat="1" ht="67.5" customHeight="1">
      <c r="A4" s="331"/>
      <c r="B4" s="334"/>
      <c r="C4" s="337"/>
      <c r="D4" s="340"/>
      <c r="E4" s="343"/>
      <c r="F4" s="346"/>
      <c r="G4" s="316"/>
      <c r="H4" s="316"/>
      <c r="I4" s="316"/>
      <c r="J4" s="316"/>
      <c r="K4" s="322"/>
      <c r="L4" s="278" t="s">
        <v>38</v>
      </c>
      <c r="M4" s="278" t="s">
        <v>39</v>
      </c>
      <c r="N4" s="357"/>
      <c r="O4" s="347"/>
      <c r="P4" s="347"/>
      <c r="Q4" s="347"/>
    </row>
    <row r="5" spans="1:17" s="60" customFormat="1" ht="18" customHeight="1">
      <c r="A5" s="51">
        <v>1</v>
      </c>
      <c r="B5" s="52">
        <v>2</v>
      </c>
      <c r="C5" s="53">
        <v>3</v>
      </c>
      <c r="D5" s="54">
        <v>4</v>
      </c>
      <c r="E5" s="55">
        <v>5</v>
      </c>
      <c r="F5" s="56">
        <v>6</v>
      </c>
      <c r="G5" s="57">
        <v>7</v>
      </c>
      <c r="H5" s="57">
        <v>8</v>
      </c>
      <c r="I5" s="57">
        <v>9</v>
      </c>
      <c r="J5" s="58">
        <v>10</v>
      </c>
      <c r="K5" s="59">
        <v>11</v>
      </c>
      <c r="L5" s="52">
        <v>12</v>
      </c>
      <c r="M5" s="55">
        <v>13</v>
      </c>
      <c r="N5" s="52">
        <v>14</v>
      </c>
      <c r="O5" s="52">
        <v>15</v>
      </c>
      <c r="P5" s="52">
        <v>16</v>
      </c>
      <c r="Q5" s="52">
        <v>17</v>
      </c>
    </row>
    <row r="6" spans="1:17" s="60" customFormat="1" ht="18" customHeight="1">
      <c r="A6" s="52"/>
      <c r="B6" s="52"/>
      <c r="C6" s="52"/>
      <c r="D6" s="54"/>
      <c r="E6" s="52"/>
      <c r="F6" s="52"/>
      <c r="G6" s="52"/>
      <c r="H6" s="52"/>
      <c r="I6" s="52"/>
      <c r="J6" s="52"/>
      <c r="K6" s="61"/>
      <c r="L6" s="52"/>
      <c r="M6" s="62"/>
      <c r="N6" s="52"/>
      <c r="O6" s="52"/>
      <c r="P6" s="52"/>
      <c r="Q6" s="52"/>
    </row>
    <row r="7" spans="1:18" s="64" customFormat="1" ht="13.5">
      <c r="A7" s="31"/>
      <c r="B7" s="41" t="s">
        <v>23</v>
      </c>
      <c r="C7" s="41" t="s">
        <v>23</v>
      </c>
      <c r="D7" s="43" t="s">
        <v>122</v>
      </c>
      <c r="E7" s="31" t="s">
        <v>23</v>
      </c>
      <c r="F7" s="31"/>
      <c r="G7" s="31"/>
      <c r="H7" s="31"/>
      <c r="I7" s="31"/>
      <c r="J7" s="31"/>
      <c r="K7" s="31"/>
      <c r="L7" s="31"/>
      <c r="M7" s="44"/>
      <c r="N7" s="31"/>
      <c r="O7" s="31"/>
      <c r="P7" s="31"/>
      <c r="Q7" s="31"/>
      <c r="R7" s="63"/>
    </row>
    <row r="8" spans="1:18" s="65" customFormat="1" ht="13.5">
      <c r="A8" s="31"/>
      <c r="B8" s="41"/>
      <c r="C8" s="41"/>
      <c r="D8" s="45" t="s">
        <v>42</v>
      </c>
      <c r="E8" s="31"/>
      <c r="F8" s="31"/>
      <c r="G8" s="31"/>
      <c r="H8" s="31"/>
      <c r="I8" s="31"/>
      <c r="J8" s="31"/>
      <c r="K8" s="31"/>
      <c r="L8" s="31"/>
      <c r="M8" s="44"/>
      <c r="N8" s="31"/>
      <c r="O8" s="31"/>
      <c r="P8" s="31"/>
      <c r="Q8" s="31"/>
      <c r="R8" s="63"/>
    </row>
    <row r="9" spans="1:20" s="68" customFormat="1" ht="22.5" customHeight="1">
      <c r="A9" s="30">
        <f>'330'!A139</f>
        <v>1</v>
      </c>
      <c r="B9" s="36" t="s">
        <v>289</v>
      </c>
      <c r="C9" s="36">
        <f>'330'!C139</f>
        <v>37</v>
      </c>
      <c r="D9" s="66" t="str">
        <f>'330'!D139</f>
        <v>Икономика</v>
      </c>
      <c r="E9" s="32">
        <f>'330'!E139</f>
        <v>3</v>
      </c>
      <c r="F9" s="32">
        <f>'330'!F139</f>
        <v>45</v>
      </c>
      <c r="G9" s="32">
        <f>'330'!G139</f>
        <v>2</v>
      </c>
      <c r="H9" s="32">
        <f>'330'!H139</f>
        <v>1</v>
      </c>
      <c r="I9" s="32">
        <f>'330'!I139</f>
        <v>0</v>
      </c>
      <c r="J9" s="32">
        <f>'330'!J139</f>
        <v>0</v>
      </c>
      <c r="K9" s="32" t="str">
        <f>'330'!K139</f>
        <v>то</v>
      </c>
      <c r="L9" s="32">
        <f>'330'!L139</f>
      </c>
      <c r="M9" s="37">
        <f>'330'!M139</f>
      </c>
      <c r="N9" s="32">
        <f>'330'!N139</f>
        <v>45</v>
      </c>
      <c r="O9" s="32">
        <f>'330'!O139</f>
        <v>24</v>
      </c>
      <c r="P9" s="32">
        <f>'330'!P139</f>
        <v>0</v>
      </c>
      <c r="Q9" s="32">
        <f>'330'!Q139</f>
        <v>21</v>
      </c>
      <c r="R9" s="67"/>
      <c r="T9" s="69"/>
    </row>
    <row r="10" spans="1:20" s="68" customFormat="1" ht="22.5" customHeight="1">
      <c r="A10" s="30">
        <f>'330'!A140</f>
        <v>2</v>
      </c>
      <c r="B10" s="36" t="s">
        <v>290</v>
      </c>
      <c r="C10" s="36">
        <f>'330'!C140</f>
        <v>3</v>
      </c>
      <c r="D10" s="66" t="str">
        <f>'330'!D140</f>
        <v>Метод на крайните елементи</v>
      </c>
      <c r="E10" s="32">
        <f>'330'!E140</f>
        <v>6</v>
      </c>
      <c r="F10" s="32">
        <f>'330'!F140</f>
        <v>60</v>
      </c>
      <c r="G10" s="32">
        <f>'330'!G140</f>
        <v>2</v>
      </c>
      <c r="H10" s="32">
        <f>'330'!H140</f>
        <v>0</v>
      </c>
      <c r="I10" s="32">
        <f>'330'!I140</f>
        <v>0</v>
      </c>
      <c r="J10" s="32">
        <f>'330'!J140</f>
        <v>2</v>
      </c>
      <c r="K10" s="32" t="str">
        <f>'330'!K140</f>
        <v>и</v>
      </c>
      <c r="L10" s="32" t="str">
        <f>'330'!L140</f>
        <v>кз</v>
      </c>
      <c r="M10" s="37">
        <f>'330'!M140</f>
        <v>1</v>
      </c>
      <c r="N10" s="32">
        <f>'330'!N140</f>
        <v>92</v>
      </c>
      <c r="O10" s="32">
        <f>'330'!O140</f>
        <v>31</v>
      </c>
      <c r="P10" s="32">
        <f>'330'!P140</f>
        <v>20</v>
      </c>
      <c r="Q10" s="32">
        <f>'330'!Q140</f>
        <v>41</v>
      </c>
      <c r="R10" s="67"/>
      <c r="T10" s="69"/>
    </row>
    <row r="11" spans="1:20" s="68" customFormat="1" ht="22.5" customHeight="1">
      <c r="A11" s="30">
        <f>'330'!A141</f>
        <v>3</v>
      </c>
      <c r="B11" s="36" t="s">
        <v>291</v>
      </c>
      <c r="C11" s="36">
        <f>'330'!C141</f>
        <v>3</v>
      </c>
      <c r="D11" s="66" t="str">
        <f>'330'!D141</f>
        <v>Строителна динамика и сеизмичен анализ</v>
      </c>
      <c r="E11" s="32">
        <f>'330'!E141</f>
        <v>6</v>
      </c>
      <c r="F11" s="32">
        <f>'330'!F141</f>
        <v>60</v>
      </c>
      <c r="G11" s="32">
        <f>'330'!G141</f>
        <v>2</v>
      </c>
      <c r="H11" s="32">
        <f>'330'!H141</f>
        <v>0</v>
      </c>
      <c r="I11" s="32">
        <f>'330'!I141</f>
        <v>0</v>
      </c>
      <c r="J11" s="32">
        <f>'330'!J141</f>
        <v>2</v>
      </c>
      <c r="K11" s="32" t="str">
        <f>'330'!K141</f>
        <v>и</v>
      </c>
      <c r="L11" s="32" t="str">
        <f>'330'!L141</f>
        <v>кз</v>
      </c>
      <c r="M11" s="37">
        <f>'330'!M141</f>
        <v>1</v>
      </c>
      <c r="N11" s="32">
        <f>'330'!N141</f>
        <v>92</v>
      </c>
      <c r="O11" s="32">
        <f>'330'!O141</f>
        <v>31</v>
      </c>
      <c r="P11" s="32">
        <f>'330'!P141</f>
        <v>20</v>
      </c>
      <c r="Q11" s="32">
        <f>'330'!Q141</f>
        <v>41</v>
      </c>
      <c r="R11" s="67"/>
      <c r="T11" s="69"/>
    </row>
    <row r="12" spans="1:20" s="68" customFormat="1" ht="22.5" customHeight="1">
      <c r="A12" s="30">
        <f>'330'!A142</f>
        <v>4</v>
      </c>
      <c r="B12" s="36" t="s">
        <v>293</v>
      </c>
      <c r="C12" s="36">
        <f>'330'!C142</f>
        <v>3</v>
      </c>
      <c r="D12" s="66" t="str">
        <f>'330'!D142</f>
        <v>Стоманобетонни конструкции</v>
      </c>
      <c r="E12" s="32">
        <f>'330'!E142</f>
        <v>8</v>
      </c>
      <c r="F12" s="32">
        <f>'330'!F142</f>
        <v>75</v>
      </c>
      <c r="G12" s="32">
        <f>'330'!G142</f>
        <v>2</v>
      </c>
      <c r="H12" s="32">
        <f>'330'!H142</f>
        <v>0</v>
      </c>
      <c r="I12" s="32">
        <f>'330'!I142</f>
        <v>0</v>
      </c>
      <c r="J12" s="32">
        <f>'330'!J142</f>
        <v>3</v>
      </c>
      <c r="K12" s="32" t="str">
        <f>'330'!K142</f>
        <v>и</v>
      </c>
      <c r="L12" s="32" t="str">
        <f>'330'!L142</f>
        <v>кп</v>
      </c>
      <c r="M12" s="37">
        <f>'330'!M142</f>
        <v>3</v>
      </c>
      <c r="N12" s="32">
        <f>'330'!N142</f>
        <v>151</v>
      </c>
      <c r="O12" s="32">
        <f>'330'!O142</f>
        <v>39</v>
      </c>
      <c r="P12" s="32">
        <f>'330'!P142</f>
        <v>60</v>
      </c>
      <c r="Q12" s="32">
        <f>'330'!Q142</f>
        <v>52</v>
      </c>
      <c r="R12" s="67"/>
      <c r="T12" s="69"/>
    </row>
    <row r="13" spans="1:20" s="68" customFormat="1" ht="22.5" customHeight="1">
      <c r="A13" s="30">
        <v>5</v>
      </c>
      <c r="B13" s="36" t="s">
        <v>292</v>
      </c>
      <c r="C13" s="36">
        <f>'330'!C143</f>
        <v>2</v>
      </c>
      <c r="D13" s="66" t="str">
        <f>'330'!D143</f>
        <v>3D-CAD и BIM системи</v>
      </c>
      <c r="E13" s="32">
        <f>'330'!E143</f>
        <v>3</v>
      </c>
      <c r="F13" s="32">
        <f>'330'!F143</f>
        <v>30</v>
      </c>
      <c r="G13" s="32">
        <f>'330'!G143</f>
        <v>1</v>
      </c>
      <c r="H13" s="32">
        <f>'330'!H143</f>
        <v>0</v>
      </c>
      <c r="I13" s="32">
        <f>'330'!I143</f>
        <v>0</v>
      </c>
      <c r="J13" s="32">
        <f>'330'!J143</f>
        <v>1</v>
      </c>
      <c r="K13" s="32" t="str">
        <f>'330'!K143</f>
        <v>то</v>
      </c>
      <c r="L13" s="32" t="str">
        <f>'330'!L143</f>
        <v>кз</v>
      </c>
      <c r="M13" s="37">
        <f>'330'!M143</f>
        <v>1</v>
      </c>
      <c r="N13" s="32">
        <f>'330'!N143</f>
        <v>50</v>
      </c>
      <c r="O13" s="32">
        <f>'330'!O143</f>
        <v>16</v>
      </c>
      <c r="P13" s="32">
        <f>'330'!P143</f>
        <v>20</v>
      </c>
      <c r="Q13" s="32">
        <f>'330'!Q143</f>
        <v>14</v>
      </c>
      <c r="R13" s="67"/>
      <c r="T13" s="69"/>
    </row>
    <row r="14" spans="1:20" s="68" customFormat="1" ht="22.5" customHeight="1">
      <c r="A14" s="30">
        <v>6</v>
      </c>
      <c r="B14" s="36" t="s">
        <v>294</v>
      </c>
      <c r="C14" s="36" t="str">
        <f>'330'!C144</f>
        <v>1</v>
      </c>
      <c r="D14" s="66" t="str">
        <f>'330'!D144</f>
        <v>Контрол на качеството на строителните обекти </v>
      </c>
      <c r="E14" s="32">
        <f>'330'!E144</f>
        <v>4</v>
      </c>
      <c r="F14" s="32">
        <f>'330'!F144</f>
        <v>45</v>
      </c>
      <c r="G14" s="32">
        <f>'330'!G144</f>
        <v>2</v>
      </c>
      <c r="H14" s="32">
        <f>'330'!H144</f>
        <v>0</v>
      </c>
      <c r="I14" s="32">
        <f>'330'!I144</f>
        <v>0</v>
      </c>
      <c r="J14" s="32">
        <f>'330'!J144</f>
        <v>1</v>
      </c>
      <c r="K14" s="32" t="str">
        <f>'330'!K144</f>
        <v>и</v>
      </c>
      <c r="L14" s="32">
        <f>'330'!L144</f>
        <v>0</v>
      </c>
      <c r="M14" s="37">
        <f>'330'!M144</f>
      </c>
      <c r="N14" s="32">
        <f>'330'!N144</f>
        <v>55</v>
      </c>
      <c r="O14" s="32">
        <f>'330'!O144</f>
        <v>24</v>
      </c>
      <c r="P14" s="32">
        <f>'330'!P144</f>
        <v>0</v>
      </c>
      <c r="Q14" s="32">
        <f>'330'!Q144</f>
        <v>31</v>
      </c>
      <c r="R14" s="67"/>
      <c r="T14" s="69"/>
    </row>
    <row r="15" spans="1:20" s="68" customFormat="1" ht="22.5" customHeight="1">
      <c r="A15" s="30">
        <v>7</v>
      </c>
      <c r="B15" s="36">
        <f>'330'!B145</f>
        <v>0</v>
      </c>
      <c r="C15" s="36">
        <f>'330'!C145</f>
        <v>0</v>
      </c>
      <c r="D15" s="66">
        <f>'330'!D145</f>
        <v>0</v>
      </c>
      <c r="E15" s="32">
        <f>'330'!E145</f>
        <v>0</v>
      </c>
      <c r="F15" s="32">
        <f>'330'!F145</f>
        <v>0</v>
      </c>
      <c r="G15" s="32">
        <f>'330'!G145</f>
        <v>0</v>
      </c>
      <c r="H15" s="32">
        <f>'330'!H145</f>
        <v>0</v>
      </c>
      <c r="I15" s="32">
        <f>'330'!I145</f>
        <v>0</v>
      </c>
      <c r="J15" s="32">
        <f>'330'!J145</f>
        <v>0</v>
      </c>
      <c r="K15" s="32">
        <f>'330'!K145</f>
        <v>0</v>
      </c>
      <c r="L15" s="32">
        <f>'330'!L145</f>
        <v>0</v>
      </c>
      <c r="M15" s="37">
        <f>'330'!M145</f>
      </c>
      <c r="N15" s="32">
        <f>'330'!N145</f>
        <v>0</v>
      </c>
      <c r="O15" s="32">
        <f>'330'!O145</f>
        <v>0</v>
      </c>
      <c r="P15" s="32">
        <f>'330'!P145</f>
        <v>0</v>
      </c>
      <c r="Q15" s="32">
        <f>'330'!Q145</f>
        <v>0</v>
      </c>
      <c r="R15" s="67"/>
      <c r="T15" s="69"/>
    </row>
    <row r="16" spans="1:20" s="68" customFormat="1" ht="22.5" customHeight="1">
      <c r="A16" s="30">
        <v>8</v>
      </c>
      <c r="B16" s="36">
        <f>'330'!B146</f>
        <v>0</v>
      </c>
      <c r="C16" s="36">
        <f>'330'!C146</f>
        <v>0</v>
      </c>
      <c r="D16" s="66">
        <f>'330'!D146</f>
        <v>0</v>
      </c>
      <c r="E16" s="32">
        <f>'330'!E146</f>
        <v>0</v>
      </c>
      <c r="F16" s="32">
        <f>'330'!F146</f>
        <v>0</v>
      </c>
      <c r="G16" s="32">
        <f>'330'!G146</f>
        <v>0</v>
      </c>
      <c r="H16" s="32">
        <f>'330'!H146</f>
        <v>0</v>
      </c>
      <c r="I16" s="32">
        <f>'330'!I146</f>
        <v>0</v>
      </c>
      <c r="J16" s="32">
        <f>'330'!J146</f>
        <v>0</v>
      </c>
      <c r="K16" s="32">
        <f>'330'!K146</f>
        <v>0</v>
      </c>
      <c r="L16" s="32">
        <f>'330'!L146</f>
        <v>0</v>
      </c>
      <c r="M16" s="37">
        <f>'330'!M146</f>
      </c>
      <c r="N16" s="32">
        <f>'330'!N146</f>
        <v>0</v>
      </c>
      <c r="O16" s="32">
        <f>'330'!O146</f>
        <v>0</v>
      </c>
      <c r="P16" s="32">
        <f>'330'!P146</f>
        <v>0</v>
      </c>
      <c r="Q16" s="32">
        <f>'330'!Q146</f>
        <v>0</v>
      </c>
      <c r="R16" s="67"/>
      <c r="T16" s="69"/>
    </row>
    <row r="17" spans="1:20" s="68" customFormat="1" ht="22.5" customHeight="1">
      <c r="A17" s="97"/>
      <c r="B17" s="98"/>
      <c r="C17" s="98"/>
      <c r="D17" s="348" t="s">
        <v>48</v>
      </c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50"/>
      <c r="R17" s="67"/>
      <c r="T17" s="69"/>
    </row>
    <row r="18" spans="1:20" s="68" customFormat="1" ht="22.5" customHeight="1">
      <c r="A18" s="36" t="str">
        <f>'330'!A148</f>
        <v>1.1</v>
      </c>
      <c r="B18" s="36">
        <f>'330'!B148</f>
        <v>0</v>
      </c>
      <c r="C18" s="36">
        <f>'330'!C148</f>
        <v>0</v>
      </c>
      <c r="D18" s="188">
        <f>'330'!D148</f>
        <v>0</v>
      </c>
      <c r="E18" s="36">
        <f>'330'!E148</f>
        <v>0</v>
      </c>
      <c r="F18" s="36">
        <f>'330'!F148</f>
        <v>0</v>
      </c>
      <c r="G18" s="36">
        <f>'330'!G148</f>
        <v>0</v>
      </c>
      <c r="H18" s="36">
        <f>'330'!H148</f>
        <v>0</v>
      </c>
      <c r="I18" s="36">
        <f>'330'!I148</f>
        <v>0</v>
      </c>
      <c r="J18" s="36">
        <f>'330'!J148</f>
        <v>0</v>
      </c>
      <c r="K18" s="36">
        <f>'330'!K148</f>
        <v>0</v>
      </c>
      <c r="L18" s="36">
        <f>'330'!L148</f>
        <v>0</v>
      </c>
      <c r="M18" s="35">
        <f>'330'!M148</f>
      </c>
      <c r="N18" s="36">
        <f>'330'!N148</f>
        <v>0</v>
      </c>
      <c r="O18" s="36">
        <f>'330'!O148</f>
        <v>0</v>
      </c>
      <c r="P18" s="36">
        <f>'330'!P148</f>
        <v>0</v>
      </c>
      <c r="Q18" s="36">
        <f>'330'!Q148</f>
        <v>0</v>
      </c>
      <c r="R18" s="67"/>
      <c r="T18" s="69"/>
    </row>
    <row r="19" spans="1:20" s="68" customFormat="1" ht="22.5" customHeight="1">
      <c r="A19" s="36" t="str">
        <f>'330'!A149</f>
        <v>1.2</v>
      </c>
      <c r="B19" s="36">
        <f>'330'!B149</f>
        <v>0</v>
      </c>
      <c r="C19" s="36">
        <f>'330'!C149</f>
        <v>0</v>
      </c>
      <c r="D19" s="188">
        <f>'330'!D149</f>
        <v>0</v>
      </c>
      <c r="E19" s="36">
        <f>'330'!E149</f>
        <v>0</v>
      </c>
      <c r="F19" s="36">
        <f>'330'!F149</f>
        <v>0</v>
      </c>
      <c r="G19" s="36">
        <f>'330'!G149</f>
        <v>0</v>
      </c>
      <c r="H19" s="36">
        <f>'330'!H149</f>
        <v>0</v>
      </c>
      <c r="I19" s="36">
        <f>'330'!I149</f>
        <v>0</v>
      </c>
      <c r="J19" s="36">
        <f>'330'!J149</f>
        <v>0</v>
      </c>
      <c r="K19" s="36">
        <f>'330'!K149</f>
        <v>0</v>
      </c>
      <c r="L19" s="36">
        <f>'330'!L149</f>
        <v>0</v>
      </c>
      <c r="M19" s="35">
        <f>'330'!M149</f>
      </c>
      <c r="N19" s="36">
        <f>'330'!N149</f>
        <v>0</v>
      </c>
      <c r="O19" s="36">
        <f>'330'!O149</f>
        <v>0</v>
      </c>
      <c r="P19" s="36">
        <f>'330'!P149</f>
        <v>0</v>
      </c>
      <c r="Q19" s="36">
        <f>'330'!Q149</f>
        <v>0</v>
      </c>
      <c r="R19" s="67"/>
      <c r="T19" s="69"/>
    </row>
    <row r="20" spans="1:20" s="68" customFormat="1" ht="22.5" customHeight="1">
      <c r="A20" s="36" t="str">
        <f>'330'!A150</f>
        <v>1.3</v>
      </c>
      <c r="B20" s="36">
        <f>'330'!B150</f>
        <v>0</v>
      </c>
      <c r="C20" s="36">
        <f>'330'!C150</f>
        <v>0</v>
      </c>
      <c r="D20" s="188">
        <f>'330'!D150</f>
        <v>0</v>
      </c>
      <c r="E20" s="36">
        <f>'330'!E150</f>
        <v>0</v>
      </c>
      <c r="F20" s="36">
        <f>'330'!F150</f>
        <v>0</v>
      </c>
      <c r="G20" s="36">
        <f>'330'!G150</f>
        <v>0</v>
      </c>
      <c r="H20" s="36">
        <f>'330'!H150</f>
        <v>0</v>
      </c>
      <c r="I20" s="36">
        <f>'330'!I150</f>
        <v>0</v>
      </c>
      <c r="J20" s="36">
        <f>'330'!J150</f>
        <v>0</v>
      </c>
      <c r="K20" s="36">
        <f>'330'!K150</f>
        <v>0</v>
      </c>
      <c r="L20" s="28">
        <f>'330'!L150</f>
        <v>0</v>
      </c>
      <c r="M20" s="35">
        <f>'330'!M150</f>
      </c>
      <c r="N20" s="36">
        <f>'330'!N150</f>
        <v>0</v>
      </c>
      <c r="O20" s="36">
        <f>'330'!O150</f>
        <v>0</v>
      </c>
      <c r="P20" s="36">
        <f>'330'!P150</f>
        <v>0</v>
      </c>
      <c r="Q20" s="36">
        <f>'330'!Q150</f>
        <v>0</v>
      </c>
      <c r="R20" s="67"/>
      <c r="T20" s="70"/>
    </row>
    <row r="21" spans="1:20" s="68" customFormat="1" ht="22.5" customHeight="1">
      <c r="A21" s="36" t="s">
        <v>52</v>
      </c>
      <c r="B21" s="36">
        <f>'330'!B151</f>
        <v>0</v>
      </c>
      <c r="C21" s="36">
        <f>'330'!C151</f>
        <v>0</v>
      </c>
      <c r="D21" s="66">
        <f>'330'!D151</f>
        <v>0</v>
      </c>
      <c r="E21" s="32">
        <f>'330'!E151</f>
        <v>0</v>
      </c>
      <c r="F21" s="32">
        <f>'330'!F151</f>
        <v>0</v>
      </c>
      <c r="G21" s="32">
        <f>'330'!G151</f>
        <v>0</v>
      </c>
      <c r="H21" s="32">
        <f>'330'!H151</f>
        <v>0</v>
      </c>
      <c r="I21" s="32">
        <f>'330'!I151</f>
        <v>0</v>
      </c>
      <c r="J21" s="32">
        <f>'330'!J151</f>
        <v>0</v>
      </c>
      <c r="K21" s="32">
        <f>'330'!K151</f>
        <v>0</v>
      </c>
      <c r="L21" s="32">
        <f>'330'!L151</f>
        <v>0</v>
      </c>
      <c r="M21" s="37">
        <f>'330'!M151</f>
        <v>0</v>
      </c>
      <c r="N21" s="32">
        <f>'330'!N151</f>
        <v>0</v>
      </c>
      <c r="O21" s="32">
        <f>'330'!O151</f>
        <v>0</v>
      </c>
      <c r="P21" s="32">
        <f>'330'!P151</f>
        <v>0</v>
      </c>
      <c r="Q21" s="32">
        <f>'330'!Q151</f>
        <v>0</v>
      </c>
      <c r="R21" s="67"/>
      <c r="T21" s="70"/>
    </row>
    <row r="22" spans="1:20" s="68" customFormat="1" ht="23.25" customHeight="1">
      <c r="A22" s="36" t="s">
        <v>115</v>
      </c>
      <c r="B22" s="36">
        <f>'330'!B152</f>
        <v>0</v>
      </c>
      <c r="C22" s="36">
        <f>'330'!C152</f>
        <v>0</v>
      </c>
      <c r="D22" s="66">
        <f>'330'!D152</f>
        <v>0</v>
      </c>
      <c r="E22" s="32">
        <f>'330'!E152</f>
        <v>0</v>
      </c>
      <c r="F22" s="32">
        <f>'330'!F152</f>
        <v>0</v>
      </c>
      <c r="G22" s="32">
        <f>'330'!G152</f>
        <v>0</v>
      </c>
      <c r="H22" s="32">
        <f>'330'!H152</f>
        <v>0</v>
      </c>
      <c r="I22" s="32">
        <f>'330'!I152</f>
        <v>0</v>
      </c>
      <c r="J22" s="32">
        <f>'330'!J152</f>
        <v>0</v>
      </c>
      <c r="K22" s="32">
        <f>'330'!K152</f>
        <v>0</v>
      </c>
      <c r="L22" s="32">
        <f>'330'!L152</f>
        <v>0</v>
      </c>
      <c r="M22" s="37">
        <f>'330'!M152</f>
        <v>0</v>
      </c>
      <c r="N22" s="32">
        <f>'330'!N152</f>
        <v>0</v>
      </c>
      <c r="O22" s="32">
        <f>'330'!O152</f>
        <v>0</v>
      </c>
      <c r="P22" s="32">
        <f>'330'!P152</f>
        <v>0</v>
      </c>
      <c r="Q22" s="32">
        <f>'330'!Q152</f>
        <v>0</v>
      </c>
      <c r="R22" s="67"/>
      <c r="T22" s="70"/>
    </row>
    <row r="23" spans="1:20" s="68" customFormat="1" ht="22.5" customHeight="1">
      <c r="A23" s="97"/>
      <c r="B23" s="98"/>
      <c r="C23" s="98"/>
      <c r="D23" s="348" t="s">
        <v>48</v>
      </c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50"/>
      <c r="R23" s="67"/>
      <c r="T23" s="69"/>
    </row>
    <row r="24" spans="1:20" s="68" customFormat="1" ht="22.5" customHeight="1">
      <c r="A24" s="36" t="str">
        <f>'330'!A51</f>
        <v>2.1</v>
      </c>
      <c r="B24" s="36">
        <f>'330'!B154</f>
        <v>0</v>
      </c>
      <c r="C24" s="36">
        <f>'330'!C154</f>
        <v>0</v>
      </c>
      <c r="D24" s="188">
        <f>'330'!D154</f>
        <v>0</v>
      </c>
      <c r="E24" s="36">
        <f>'330'!E154</f>
        <v>0</v>
      </c>
      <c r="F24" s="36">
        <f>'330'!F154</f>
        <v>0</v>
      </c>
      <c r="G24" s="36">
        <f>'330'!G154</f>
        <v>0</v>
      </c>
      <c r="H24" s="36">
        <f>'330'!H154</f>
        <v>0</v>
      </c>
      <c r="I24" s="36">
        <f>'330'!I154</f>
        <v>0</v>
      </c>
      <c r="J24" s="36">
        <f>'330'!J154</f>
        <v>0</v>
      </c>
      <c r="K24" s="36">
        <f>'330'!K154</f>
        <v>0</v>
      </c>
      <c r="L24" s="36">
        <f>'330'!L154</f>
        <v>0</v>
      </c>
      <c r="M24" s="35">
        <f>'330'!M154</f>
      </c>
      <c r="N24" s="36">
        <f>'330'!N154</f>
        <v>0</v>
      </c>
      <c r="O24" s="36">
        <f>'330'!O154</f>
        <v>0</v>
      </c>
      <c r="P24" s="36">
        <f>'330'!P154</f>
        <v>0</v>
      </c>
      <c r="Q24" s="36">
        <f>'330'!Q154</f>
        <v>0</v>
      </c>
      <c r="R24" s="67"/>
      <c r="T24" s="70"/>
    </row>
    <row r="25" spans="1:20" s="68" customFormat="1" ht="22.5" customHeight="1">
      <c r="A25" s="36" t="str">
        <f>'330'!A52</f>
        <v>2.2</v>
      </c>
      <c r="B25" s="36">
        <f>'330'!B155</f>
        <v>0</v>
      </c>
      <c r="C25" s="36">
        <f>'330'!C155</f>
        <v>0</v>
      </c>
      <c r="D25" s="188">
        <f>'330'!D155</f>
        <v>0</v>
      </c>
      <c r="E25" s="28">
        <f>'330'!E155</f>
        <v>0</v>
      </c>
      <c r="F25" s="36">
        <f>'330'!F155</f>
        <v>0</v>
      </c>
      <c r="G25" s="36">
        <f>'330'!G155</f>
        <v>0</v>
      </c>
      <c r="H25" s="36">
        <f>'330'!H155</f>
        <v>0</v>
      </c>
      <c r="I25" s="36">
        <f>'330'!I155</f>
        <v>0</v>
      </c>
      <c r="J25" s="36">
        <f>'330'!J155</f>
        <v>0</v>
      </c>
      <c r="K25" s="36">
        <f>'330'!K155</f>
        <v>0</v>
      </c>
      <c r="L25" s="47">
        <f>'330'!L155</f>
        <v>0</v>
      </c>
      <c r="M25" s="35">
        <f>'330'!M155</f>
      </c>
      <c r="N25" s="28">
        <f>'330'!N155</f>
        <v>0</v>
      </c>
      <c r="O25" s="36">
        <f>'330'!O155</f>
        <v>0</v>
      </c>
      <c r="P25" s="36">
        <f>'330'!P155</f>
        <v>0</v>
      </c>
      <c r="Q25" s="36">
        <f>'330'!Q155</f>
        <v>0</v>
      </c>
      <c r="R25" s="67"/>
      <c r="T25" s="70"/>
    </row>
    <row r="26" spans="1:20" s="68" customFormat="1" ht="22.5" customHeight="1">
      <c r="A26" s="36" t="str">
        <f>'330'!A53</f>
        <v>2.3</v>
      </c>
      <c r="B26" s="36">
        <f>'330'!B156</f>
        <v>0</v>
      </c>
      <c r="C26" s="36">
        <f>'330'!C156</f>
        <v>0</v>
      </c>
      <c r="D26" s="227">
        <f>'330'!D156</f>
        <v>0</v>
      </c>
      <c r="E26" s="28">
        <f>'330'!E156</f>
        <v>0</v>
      </c>
      <c r="F26" s="36">
        <f>'330'!F156</f>
        <v>0</v>
      </c>
      <c r="G26" s="36">
        <f>'330'!G156</f>
        <v>0</v>
      </c>
      <c r="H26" s="36">
        <f>'330'!H156</f>
        <v>0</v>
      </c>
      <c r="I26" s="36">
        <f>'330'!I156</f>
        <v>0</v>
      </c>
      <c r="J26" s="36">
        <f>'330'!J156</f>
        <v>0</v>
      </c>
      <c r="K26" s="36">
        <f>'330'!K156</f>
        <v>0</v>
      </c>
      <c r="L26" s="36">
        <f>'330'!L156</f>
        <v>0</v>
      </c>
      <c r="M26" s="35">
        <f>'330'!M156</f>
      </c>
      <c r="N26" s="28">
        <f>'330'!N156</f>
        <v>0</v>
      </c>
      <c r="O26" s="36">
        <f>'330'!O156</f>
        <v>0</v>
      </c>
      <c r="P26" s="36">
        <f>'330'!P156</f>
        <v>0</v>
      </c>
      <c r="Q26" s="28">
        <f>'330'!Q156</f>
        <v>0</v>
      </c>
      <c r="R26" s="67"/>
      <c r="T26" s="70"/>
    </row>
    <row r="27" spans="1:20" s="68" customFormat="1" ht="22.5" customHeight="1">
      <c r="A27" s="209" t="s">
        <v>96</v>
      </c>
      <c r="B27" s="36">
        <f>'330'!B157</f>
        <v>0</v>
      </c>
      <c r="C27" s="36">
        <f>'330'!C157</f>
        <v>0</v>
      </c>
      <c r="D27" s="66">
        <f>'330'!D157</f>
        <v>0</v>
      </c>
      <c r="E27" s="32">
        <f>'330'!E157</f>
        <v>0</v>
      </c>
      <c r="F27" s="32">
        <f>'330'!F157</f>
        <v>0</v>
      </c>
      <c r="G27" s="32">
        <f>'330'!G157</f>
        <v>0</v>
      </c>
      <c r="H27" s="32">
        <f>'330'!H157</f>
        <v>0</v>
      </c>
      <c r="I27" s="32">
        <f>'330'!I157</f>
        <v>0</v>
      </c>
      <c r="J27" s="32">
        <f>'330'!J157</f>
        <v>0</v>
      </c>
      <c r="K27" s="32">
        <f>'330'!K157</f>
        <v>0</v>
      </c>
      <c r="L27" s="32">
        <f>'330'!L157</f>
        <v>0</v>
      </c>
      <c r="M27" s="37">
        <f>'330'!M157</f>
      </c>
      <c r="N27" s="32">
        <f>'330'!N157</f>
        <v>0</v>
      </c>
      <c r="O27" s="32">
        <f>'330'!O157</f>
        <v>0</v>
      </c>
      <c r="P27" s="32">
        <f>'330'!P157</f>
        <v>0</v>
      </c>
      <c r="Q27" s="32">
        <f>'330'!Q157</f>
        <v>0</v>
      </c>
      <c r="R27" s="67"/>
      <c r="T27" s="70"/>
    </row>
    <row r="28" spans="1:20" s="68" customFormat="1" ht="22.5" customHeight="1" thickBot="1">
      <c r="A28" s="209" t="s">
        <v>116</v>
      </c>
      <c r="B28" s="36">
        <f>'330'!B158</f>
        <v>0</v>
      </c>
      <c r="C28" s="36">
        <f>'330'!C158</f>
        <v>0</v>
      </c>
      <c r="D28" s="66">
        <f>'330'!D158</f>
        <v>0</v>
      </c>
      <c r="E28" s="32">
        <f>'330'!E158</f>
        <v>0</v>
      </c>
      <c r="F28" s="32">
        <f>'330'!F158</f>
        <v>0</v>
      </c>
      <c r="G28" s="32">
        <f>'330'!G158</f>
        <v>0</v>
      </c>
      <c r="H28" s="32">
        <f>'330'!H158</f>
        <v>0</v>
      </c>
      <c r="I28" s="32">
        <f>'330'!I158</f>
        <v>0</v>
      </c>
      <c r="J28" s="32">
        <f>'330'!J158</f>
        <v>0</v>
      </c>
      <c r="K28" s="32">
        <f>'330'!K158</f>
        <v>0</v>
      </c>
      <c r="L28" s="32">
        <f>'330'!L158</f>
        <v>0</v>
      </c>
      <c r="M28" s="37">
        <f>'330'!M158</f>
      </c>
      <c r="N28" s="32">
        <f>'330'!N158</f>
        <v>0</v>
      </c>
      <c r="O28" s="32">
        <f>'330'!O158</f>
        <v>0</v>
      </c>
      <c r="P28" s="32">
        <f>'330'!P158</f>
        <v>0</v>
      </c>
      <c r="Q28" s="32">
        <f>'330'!Q158</f>
        <v>0</v>
      </c>
      <c r="R28" s="67"/>
      <c r="T28" s="70"/>
    </row>
    <row r="29" spans="1:18" s="68" customFormat="1" ht="54.75" customHeight="1" thickBot="1">
      <c r="A29" s="355" t="s">
        <v>65</v>
      </c>
      <c r="B29" s="356"/>
      <c r="C29" s="356"/>
      <c r="D29" s="356"/>
      <c r="E29" s="218">
        <f>'330'!E159</f>
        <v>30</v>
      </c>
      <c r="F29" s="218">
        <f>'330'!F159</f>
        <v>315</v>
      </c>
      <c r="G29" s="218">
        <f>'330'!G159</f>
        <v>11</v>
      </c>
      <c r="H29" s="218">
        <f>'330'!H159</f>
        <v>1</v>
      </c>
      <c r="I29" s="218">
        <f>'330'!I159</f>
        <v>0</v>
      </c>
      <c r="J29" s="218">
        <f>'330'!J159</f>
        <v>9</v>
      </c>
      <c r="K29" s="218" t="str">
        <f>'330'!K159</f>
        <v>4и 2то</v>
      </c>
      <c r="L29" s="218" t="str">
        <f>'330'!L159</f>
        <v>1кп 3кз</v>
      </c>
      <c r="M29" s="223">
        <f>'330'!M159</f>
        <v>6</v>
      </c>
      <c r="N29" s="218">
        <f>'330'!N159</f>
        <v>485</v>
      </c>
      <c r="O29" s="218">
        <f>'330'!O159</f>
        <v>165</v>
      </c>
      <c r="P29" s="218">
        <f>'330'!P159</f>
        <v>120</v>
      </c>
      <c r="Q29" s="224">
        <f>'330'!Q159</f>
        <v>200</v>
      </c>
      <c r="R29" s="67"/>
    </row>
    <row r="30" spans="1:17" ht="16.5" customHeight="1">
      <c r="A30" s="241"/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</row>
    <row r="31" spans="1:18" s="68" customFormat="1" ht="14.25" customHeight="1">
      <c r="A31" s="292"/>
      <c r="B31" s="293"/>
      <c r="C31" s="293"/>
      <c r="D31" s="294" t="s">
        <v>243</v>
      </c>
      <c r="E31" s="295"/>
      <c r="F31" s="295"/>
      <c r="G31" s="295"/>
      <c r="H31" s="295"/>
      <c r="I31" s="295"/>
      <c r="J31" s="295"/>
      <c r="K31" s="295"/>
      <c r="L31" s="295"/>
      <c r="M31" s="293"/>
      <c r="N31" s="293"/>
      <c r="O31" s="293"/>
      <c r="P31" s="293"/>
      <c r="Q31" s="296"/>
      <c r="R31" s="67"/>
    </row>
    <row r="32" spans="1:17" ht="15" customHeight="1">
      <c r="A32" s="228">
        <v>1</v>
      </c>
      <c r="B32" s="228" t="s">
        <v>280</v>
      </c>
      <c r="C32" s="228">
        <v>3</v>
      </c>
      <c r="D32" s="228" t="s">
        <v>244</v>
      </c>
      <c r="E32" s="228">
        <v>3</v>
      </c>
      <c r="F32" s="228">
        <v>90</v>
      </c>
      <c r="G32" s="228"/>
      <c r="H32" s="228"/>
      <c r="I32" s="228"/>
      <c r="J32" s="228">
        <v>90</v>
      </c>
      <c r="K32" s="228" t="s">
        <v>43</v>
      </c>
      <c r="L32" s="228"/>
      <c r="M32" s="228"/>
      <c r="N32" s="228"/>
      <c r="O32" s="228"/>
      <c r="P32" s="228"/>
      <c r="Q32" s="228"/>
    </row>
    <row r="34" spans="11:16" ht="15">
      <c r="K34" s="192" t="s">
        <v>81</v>
      </c>
      <c r="L34" s="105"/>
      <c r="M34" s="105"/>
      <c r="N34" s="106"/>
      <c r="O34" s="106"/>
      <c r="P34" s="106"/>
    </row>
    <row r="35" spans="11:17" ht="15">
      <c r="K35" s="105"/>
      <c r="L35" s="353" t="s">
        <v>309</v>
      </c>
      <c r="M35" s="354"/>
      <c r="N35" s="354"/>
      <c r="O35" s="354"/>
      <c r="P35" s="354"/>
      <c r="Q35" s="354"/>
    </row>
  </sheetData>
  <sheetProtection/>
  <mergeCells count="23">
    <mergeCell ref="O3:O4"/>
    <mergeCell ref="G2:J2"/>
    <mergeCell ref="K2:K4"/>
    <mergeCell ref="L35:Q35"/>
    <mergeCell ref="D17:Q17"/>
    <mergeCell ref="D23:Q23"/>
    <mergeCell ref="L2:M3"/>
    <mergeCell ref="N2:Q2"/>
    <mergeCell ref="A29:D29"/>
    <mergeCell ref="G3:G4"/>
    <mergeCell ref="I3:I4"/>
    <mergeCell ref="J3:J4"/>
    <mergeCell ref="Q3:Q4"/>
    <mergeCell ref="A1:Q1"/>
    <mergeCell ref="A2:A4"/>
    <mergeCell ref="B2:B4"/>
    <mergeCell ref="C2:C4"/>
    <mergeCell ref="D2:D4"/>
    <mergeCell ref="E2:E4"/>
    <mergeCell ref="N3:N4"/>
    <mergeCell ref="H3:H4"/>
    <mergeCell ref="P3:P4"/>
    <mergeCell ref="F2:F4"/>
  </mergeCells>
  <printOptions horizontalCentered="1"/>
  <pageMargins left="0.17" right="0.16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B10" sqref="B10"/>
    </sheetView>
  </sheetViews>
  <sheetFormatPr defaultColWidth="9.00390625" defaultRowHeight="13.5"/>
  <cols>
    <col min="1" max="1" width="3.25390625" style="64" customWidth="1"/>
    <col min="2" max="2" width="5.625" style="64" customWidth="1"/>
    <col min="3" max="3" width="4.125" style="64" customWidth="1"/>
    <col min="4" max="4" width="28.50390625" style="64" customWidth="1"/>
    <col min="5" max="5" width="3.625" style="64" customWidth="1"/>
    <col min="6" max="6" width="4.875" style="64" customWidth="1"/>
    <col min="7" max="11" width="3.375" style="64" customWidth="1"/>
    <col min="12" max="12" width="3.50390625" style="64" customWidth="1"/>
    <col min="13" max="13" width="4.125" style="64" customWidth="1"/>
    <col min="14" max="14" width="4.00390625" style="64" customWidth="1"/>
    <col min="15" max="15" width="4.75390625" style="64" customWidth="1"/>
    <col min="16" max="16" width="4.125" style="64" customWidth="1"/>
    <col min="17" max="17" width="4.625" style="64" customWidth="1"/>
    <col min="18" max="20" width="4.625" style="74" customWidth="1"/>
    <col min="21" max="16384" width="9.00390625" style="74" customWidth="1"/>
  </cols>
  <sheetData>
    <row r="1" spans="1:17" s="49" customFormat="1" ht="31.5" customHeight="1">
      <c r="A1" s="327" t="s">
        <v>235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</row>
    <row r="2" spans="1:17" s="50" customFormat="1" ht="31.5" customHeight="1">
      <c r="A2" s="329" t="s">
        <v>0</v>
      </c>
      <c r="B2" s="332" t="s">
        <v>24</v>
      </c>
      <c r="C2" s="335" t="s">
        <v>1</v>
      </c>
      <c r="D2" s="338" t="s">
        <v>2</v>
      </c>
      <c r="E2" s="341" t="s">
        <v>25</v>
      </c>
      <c r="F2" s="344" t="s">
        <v>3</v>
      </c>
      <c r="G2" s="313" t="s">
        <v>72</v>
      </c>
      <c r="H2" s="314"/>
      <c r="I2" s="314"/>
      <c r="J2" s="315"/>
      <c r="K2" s="320" t="s">
        <v>26</v>
      </c>
      <c r="L2" s="323" t="s">
        <v>27</v>
      </c>
      <c r="M2" s="324"/>
      <c r="N2" s="317" t="s">
        <v>28</v>
      </c>
      <c r="O2" s="318"/>
      <c r="P2" s="318"/>
      <c r="Q2" s="319"/>
    </row>
    <row r="3" spans="1:17" s="50" customFormat="1" ht="47.25" customHeight="1">
      <c r="A3" s="330"/>
      <c r="B3" s="333"/>
      <c r="C3" s="336"/>
      <c r="D3" s="339"/>
      <c r="E3" s="342"/>
      <c r="F3" s="345"/>
      <c r="G3" s="316" t="s">
        <v>4</v>
      </c>
      <c r="H3" s="316" t="s">
        <v>5</v>
      </c>
      <c r="I3" s="316" t="s">
        <v>18</v>
      </c>
      <c r="J3" s="316" t="s">
        <v>19</v>
      </c>
      <c r="K3" s="321"/>
      <c r="L3" s="325"/>
      <c r="M3" s="326"/>
      <c r="N3" s="357" t="s">
        <v>3</v>
      </c>
      <c r="O3" s="347" t="s">
        <v>35</v>
      </c>
      <c r="P3" s="347" t="s">
        <v>36</v>
      </c>
      <c r="Q3" s="347" t="s">
        <v>37</v>
      </c>
    </row>
    <row r="4" spans="1:17" s="50" customFormat="1" ht="67.5" customHeight="1">
      <c r="A4" s="331"/>
      <c r="B4" s="334"/>
      <c r="C4" s="337"/>
      <c r="D4" s="340"/>
      <c r="E4" s="343"/>
      <c r="F4" s="346"/>
      <c r="G4" s="316"/>
      <c r="H4" s="316"/>
      <c r="I4" s="316"/>
      <c r="J4" s="316"/>
      <c r="K4" s="322"/>
      <c r="L4" s="278" t="s">
        <v>38</v>
      </c>
      <c r="M4" s="278" t="s">
        <v>39</v>
      </c>
      <c r="N4" s="357"/>
      <c r="O4" s="347"/>
      <c r="P4" s="347"/>
      <c r="Q4" s="347"/>
    </row>
    <row r="5" spans="1:17" s="60" customFormat="1" ht="18" customHeight="1">
      <c r="A5" s="51">
        <v>1</v>
      </c>
      <c r="B5" s="52">
        <v>2</v>
      </c>
      <c r="C5" s="53">
        <v>3</v>
      </c>
      <c r="D5" s="54">
        <v>4</v>
      </c>
      <c r="E5" s="55">
        <v>5</v>
      </c>
      <c r="F5" s="56">
        <v>6</v>
      </c>
      <c r="G5" s="57">
        <v>7</v>
      </c>
      <c r="H5" s="57">
        <v>8</v>
      </c>
      <c r="I5" s="57">
        <v>9</v>
      </c>
      <c r="J5" s="58">
        <v>10</v>
      </c>
      <c r="K5" s="59">
        <v>11</v>
      </c>
      <c r="L5" s="52">
        <v>12</v>
      </c>
      <c r="M5" s="55">
        <v>13</v>
      </c>
      <c r="N5" s="52">
        <v>14</v>
      </c>
      <c r="O5" s="52">
        <v>15</v>
      </c>
      <c r="P5" s="52">
        <v>16</v>
      </c>
      <c r="Q5" s="52">
        <v>17</v>
      </c>
    </row>
    <row r="6" spans="1:17" s="60" customFormat="1" ht="18" customHeight="1">
      <c r="A6" s="52"/>
      <c r="B6" s="52"/>
      <c r="C6" s="52"/>
      <c r="D6" s="54"/>
      <c r="E6" s="52"/>
      <c r="F6" s="52"/>
      <c r="G6" s="52"/>
      <c r="H6" s="52"/>
      <c r="I6" s="52"/>
      <c r="J6" s="52"/>
      <c r="K6" s="61"/>
      <c r="L6" s="52"/>
      <c r="M6" s="62"/>
      <c r="N6" s="52"/>
      <c r="O6" s="52"/>
      <c r="P6" s="52"/>
      <c r="Q6" s="52"/>
    </row>
    <row r="7" spans="1:18" s="64" customFormat="1" ht="13.5">
      <c r="A7" s="31"/>
      <c r="B7" s="41" t="s">
        <v>23</v>
      </c>
      <c r="C7" s="41" t="s">
        <v>23</v>
      </c>
      <c r="D7" s="43" t="s">
        <v>124</v>
      </c>
      <c r="E7" s="31" t="s">
        <v>23</v>
      </c>
      <c r="F7" s="31"/>
      <c r="G7" s="31"/>
      <c r="H7" s="31"/>
      <c r="I7" s="31"/>
      <c r="J7" s="31"/>
      <c r="K7" s="31"/>
      <c r="L7" s="31"/>
      <c r="M7" s="44"/>
      <c r="N7" s="31"/>
      <c r="O7" s="31"/>
      <c r="P7" s="31"/>
      <c r="Q7" s="31"/>
      <c r="R7" s="63"/>
    </row>
    <row r="8" spans="1:18" s="65" customFormat="1" ht="13.5">
      <c r="A8" s="31"/>
      <c r="B8" s="41"/>
      <c r="C8" s="41"/>
      <c r="D8" s="45" t="s">
        <v>42</v>
      </c>
      <c r="E8" s="31"/>
      <c r="F8" s="31"/>
      <c r="G8" s="31"/>
      <c r="H8" s="31"/>
      <c r="I8" s="31"/>
      <c r="J8" s="31"/>
      <c r="K8" s="31"/>
      <c r="L8" s="31"/>
      <c r="M8" s="44"/>
      <c r="N8" s="31"/>
      <c r="O8" s="31"/>
      <c r="P8" s="31"/>
      <c r="Q8" s="31"/>
      <c r="R8" s="63"/>
    </row>
    <row r="9" spans="1:20" s="68" customFormat="1" ht="22.5" customHeight="1">
      <c r="A9" s="30">
        <f>'330'!A164</f>
        <v>1</v>
      </c>
      <c r="B9" s="36" t="s">
        <v>296</v>
      </c>
      <c r="C9" s="36">
        <f>'330'!C164</f>
        <v>3</v>
      </c>
      <c r="D9" s="66" t="str">
        <f>'330'!D164</f>
        <v>Водоснабдяване и канализация</v>
      </c>
      <c r="E9" s="32">
        <f>'330'!E164</f>
        <v>6</v>
      </c>
      <c r="F9" s="32">
        <f>'330'!F164</f>
        <v>60</v>
      </c>
      <c r="G9" s="32">
        <f>'330'!G164</f>
        <v>2</v>
      </c>
      <c r="H9" s="32">
        <f>'330'!H164</f>
        <v>0</v>
      </c>
      <c r="I9" s="32">
        <f>'330'!I164</f>
        <v>0</v>
      </c>
      <c r="J9" s="32">
        <f>'330'!J164</f>
        <v>2</v>
      </c>
      <c r="K9" s="32" t="str">
        <f>'330'!K164</f>
        <v>и</v>
      </c>
      <c r="L9" s="32" t="str">
        <f>'330'!L164</f>
        <v>кз</v>
      </c>
      <c r="M9" s="35">
        <f>'330'!M164</f>
        <v>1</v>
      </c>
      <c r="N9" s="32">
        <f>'330'!N164</f>
        <v>93</v>
      </c>
      <c r="O9" s="32">
        <f>'330'!O164</f>
        <v>32</v>
      </c>
      <c r="P9" s="32">
        <f>'330'!P164</f>
        <v>20</v>
      </c>
      <c r="Q9" s="32">
        <f>'330'!Q164</f>
        <v>41</v>
      </c>
      <c r="R9" s="67"/>
      <c r="T9" s="69"/>
    </row>
    <row r="10" spans="1:20" s="68" customFormat="1" ht="22.5" customHeight="1">
      <c r="A10" s="30">
        <f>'330'!A165</f>
        <v>2</v>
      </c>
      <c r="B10" s="36" t="s">
        <v>311</v>
      </c>
      <c r="C10" s="36">
        <f>'330'!C165</f>
        <v>3</v>
      </c>
      <c r="D10" s="66" t="str">
        <f>'330'!D165</f>
        <v>Пътно строителство</v>
      </c>
      <c r="E10" s="32">
        <f>'330'!E165</f>
        <v>7</v>
      </c>
      <c r="F10" s="32">
        <f>'330'!F165</f>
        <v>60</v>
      </c>
      <c r="G10" s="32">
        <f>'330'!G165</f>
        <v>2</v>
      </c>
      <c r="H10" s="32">
        <f>'330'!H165</f>
        <v>0</v>
      </c>
      <c r="I10" s="32">
        <f>'330'!I165</f>
        <v>0</v>
      </c>
      <c r="J10" s="32">
        <f>'330'!J165</f>
        <v>2</v>
      </c>
      <c r="K10" s="32" t="str">
        <f>'330'!K165</f>
        <v>и</v>
      </c>
      <c r="L10" s="32" t="str">
        <f>'330'!L165</f>
        <v>кп</v>
      </c>
      <c r="M10" s="35">
        <f>'330'!M165</f>
        <v>3</v>
      </c>
      <c r="N10" s="32">
        <f>'330'!N165</f>
        <v>133</v>
      </c>
      <c r="O10" s="32">
        <f>'330'!O165</f>
        <v>32</v>
      </c>
      <c r="P10" s="32">
        <f>'330'!P165</f>
        <v>60</v>
      </c>
      <c r="Q10" s="32">
        <f>'330'!Q165</f>
        <v>41</v>
      </c>
      <c r="R10" s="67"/>
      <c r="T10" s="69"/>
    </row>
    <row r="11" spans="1:20" s="68" customFormat="1" ht="22.5" customHeight="1">
      <c r="A11" s="30">
        <f>'330'!A166</f>
        <v>3</v>
      </c>
      <c r="B11" s="36" t="s">
        <v>297</v>
      </c>
      <c r="C11" s="36">
        <f>'330'!C166</f>
        <v>3</v>
      </c>
      <c r="D11" s="66" t="str">
        <f>'330'!D166</f>
        <v>Метални конструкции</v>
      </c>
      <c r="E11" s="32">
        <f>'330'!E166</f>
        <v>8</v>
      </c>
      <c r="F11" s="32">
        <f>'330'!F166</f>
        <v>75</v>
      </c>
      <c r="G11" s="32">
        <f>'330'!G166</f>
        <v>3</v>
      </c>
      <c r="H11" s="32">
        <f>'330'!H166</f>
        <v>0</v>
      </c>
      <c r="I11" s="32">
        <f>'330'!I166</f>
        <v>0</v>
      </c>
      <c r="J11" s="32">
        <f>'330'!J166</f>
        <v>2</v>
      </c>
      <c r="K11" s="32" t="str">
        <f>'330'!K166</f>
        <v>и</v>
      </c>
      <c r="L11" s="32" t="str">
        <f>'330'!L166</f>
        <v>кр</v>
      </c>
      <c r="M11" s="35">
        <f>'330'!M166</f>
        <v>2</v>
      </c>
      <c r="N11" s="32">
        <f>'330'!N166</f>
        <v>130</v>
      </c>
      <c r="O11" s="32">
        <f>'330'!O166</f>
        <v>39</v>
      </c>
      <c r="P11" s="32">
        <f>'330'!P166</f>
        <v>40</v>
      </c>
      <c r="Q11" s="32">
        <f>'330'!Q166</f>
        <v>51</v>
      </c>
      <c r="R11" s="67"/>
      <c r="T11" s="69"/>
    </row>
    <row r="12" spans="1:20" s="68" customFormat="1" ht="22.5" customHeight="1">
      <c r="A12" s="30">
        <f>'330'!A167</f>
        <v>4</v>
      </c>
      <c r="B12" s="36" t="s">
        <v>298</v>
      </c>
      <c r="C12" s="36">
        <f>'330'!C167</f>
        <v>2</v>
      </c>
      <c r="D12" s="66" t="str">
        <f>'330'!D167</f>
        <v>Изпитване на строителни материали и конструкции</v>
      </c>
      <c r="E12" s="32">
        <f>'330'!E167</f>
        <v>5</v>
      </c>
      <c r="F12" s="32">
        <f>'330'!F167</f>
        <v>60</v>
      </c>
      <c r="G12" s="32">
        <f>'330'!G167</f>
        <v>2</v>
      </c>
      <c r="H12" s="32">
        <f>'330'!H167</f>
        <v>0</v>
      </c>
      <c r="I12" s="32">
        <f>'330'!I167</f>
        <v>0</v>
      </c>
      <c r="J12" s="32">
        <f>'330'!J167</f>
        <v>2</v>
      </c>
      <c r="K12" s="32" t="str">
        <f>'330'!K167</f>
        <v>и</v>
      </c>
      <c r="L12" s="32">
        <f>'330'!L167</f>
        <v>0</v>
      </c>
      <c r="M12" s="35">
        <f>'330'!M167</f>
      </c>
      <c r="N12" s="32">
        <f>'330'!N167</f>
        <v>71</v>
      </c>
      <c r="O12" s="32">
        <f>'330'!O167</f>
        <v>31</v>
      </c>
      <c r="P12" s="32">
        <f>'330'!P167</f>
        <v>0</v>
      </c>
      <c r="Q12" s="32">
        <f>'330'!Q167</f>
        <v>40</v>
      </c>
      <c r="R12" s="67"/>
      <c r="T12" s="69"/>
    </row>
    <row r="13" spans="1:20" s="68" customFormat="1" ht="22.5" customHeight="1">
      <c r="A13" s="30">
        <v>5</v>
      </c>
      <c r="B13" s="36" t="s">
        <v>299</v>
      </c>
      <c r="C13" s="36">
        <f>'330'!C168</f>
        <v>2</v>
      </c>
      <c r="D13" s="66" t="str">
        <f>'330'!D168</f>
        <v>Съединения в строителните конструкции</v>
      </c>
      <c r="E13" s="32">
        <f>'330'!E168</f>
        <v>4</v>
      </c>
      <c r="F13" s="32">
        <f>'330'!F168</f>
        <v>60</v>
      </c>
      <c r="G13" s="32">
        <f>'330'!G168</f>
        <v>2</v>
      </c>
      <c r="H13" s="32">
        <f>'330'!H168</f>
        <v>0</v>
      </c>
      <c r="I13" s="32">
        <f>'330'!I168</f>
        <v>0</v>
      </c>
      <c r="J13" s="32">
        <f>'330'!J168</f>
        <v>2</v>
      </c>
      <c r="K13" s="32" t="str">
        <f>'330'!K168</f>
        <v>то</v>
      </c>
      <c r="L13" s="32">
        <f>'330'!L168</f>
        <v>0</v>
      </c>
      <c r="M13" s="35">
        <f>'330'!M168</f>
      </c>
      <c r="N13" s="32">
        <f>'330'!N168</f>
        <v>58</v>
      </c>
      <c r="O13" s="32">
        <f>'330'!O168</f>
        <v>31</v>
      </c>
      <c r="P13" s="32">
        <f>'330'!P168</f>
        <v>0</v>
      </c>
      <c r="Q13" s="32">
        <f>'330'!Q168</f>
        <v>27</v>
      </c>
      <c r="R13" s="67"/>
      <c r="T13" s="69"/>
    </row>
    <row r="14" spans="1:20" s="68" customFormat="1" ht="22.5" customHeight="1">
      <c r="A14" s="30">
        <v>6</v>
      </c>
      <c r="B14" s="36">
        <f>'330'!B169</f>
        <v>0</v>
      </c>
      <c r="C14" s="36">
        <f>'330'!C169</f>
        <v>0</v>
      </c>
      <c r="D14" s="66">
        <f>'330'!D169</f>
        <v>0</v>
      </c>
      <c r="E14" s="32">
        <f>'330'!E169</f>
        <v>0</v>
      </c>
      <c r="F14" s="32">
        <f>'330'!F169</f>
        <v>0</v>
      </c>
      <c r="G14" s="32">
        <f>'330'!G169</f>
        <v>0</v>
      </c>
      <c r="H14" s="32">
        <f>'330'!H169</f>
        <v>0</v>
      </c>
      <c r="I14" s="32">
        <f>'330'!I169</f>
        <v>0</v>
      </c>
      <c r="J14" s="32">
        <f>'330'!J169</f>
        <v>0</v>
      </c>
      <c r="K14" s="32">
        <f>'330'!K169</f>
        <v>0</v>
      </c>
      <c r="L14" s="32">
        <f>'330'!L169</f>
        <v>0</v>
      </c>
      <c r="M14" s="35">
        <f>'330'!M169</f>
      </c>
      <c r="N14" s="32">
        <f>'330'!N169</f>
        <v>0</v>
      </c>
      <c r="O14" s="32">
        <f>'330'!O169</f>
        <v>0</v>
      </c>
      <c r="P14" s="32">
        <f>'330'!P169</f>
        <v>0</v>
      </c>
      <c r="Q14" s="32">
        <f>'330'!Q169</f>
        <v>0</v>
      </c>
      <c r="R14" s="67"/>
      <c r="T14" s="69"/>
    </row>
    <row r="15" spans="1:20" s="68" customFormat="1" ht="22.5" customHeight="1">
      <c r="A15" s="30">
        <v>7</v>
      </c>
      <c r="B15" s="36">
        <f>'330'!B170</f>
        <v>0</v>
      </c>
      <c r="C15" s="36">
        <f>'330'!C170</f>
        <v>0</v>
      </c>
      <c r="D15" s="66">
        <f>'330'!D170</f>
        <v>0</v>
      </c>
      <c r="E15" s="32">
        <f>'330'!E170</f>
        <v>0</v>
      </c>
      <c r="F15" s="32">
        <f>'330'!F170</f>
        <v>0</v>
      </c>
      <c r="G15" s="32">
        <f>'330'!G170</f>
        <v>0</v>
      </c>
      <c r="H15" s="32">
        <f>'330'!H170</f>
        <v>0</v>
      </c>
      <c r="I15" s="32">
        <f>'330'!I170</f>
        <v>0</v>
      </c>
      <c r="J15" s="32">
        <f>'330'!J170</f>
        <v>0</v>
      </c>
      <c r="K15" s="32">
        <f>'330'!K170</f>
        <v>0</v>
      </c>
      <c r="L15" s="32">
        <f>'330'!L170</f>
        <v>0</v>
      </c>
      <c r="M15" s="35">
        <f>'330'!M170</f>
      </c>
      <c r="N15" s="32">
        <f>'330'!N170</f>
        <v>0</v>
      </c>
      <c r="O15" s="32">
        <f>'330'!O170</f>
        <v>0</v>
      </c>
      <c r="P15" s="32">
        <f>'330'!P170</f>
        <v>0</v>
      </c>
      <c r="Q15" s="32">
        <f>'330'!Q170</f>
        <v>0</v>
      </c>
      <c r="R15" s="67"/>
      <c r="T15" s="69"/>
    </row>
    <row r="16" spans="1:20" s="68" customFormat="1" ht="22.5" customHeight="1">
      <c r="A16" s="30">
        <v>8</v>
      </c>
      <c r="B16" s="36">
        <f>'330'!B171</f>
        <v>0</v>
      </c>
      <c r="C16" s="36">
        <f>'330'!C171</f>
        <v>0</v>
      </c>
      <c r="D16" s="66">
        <f>'330'!D171</f>
        <v>0</v>
      </c>
      <c r="E16" s="32">
        <f>'330'!E171</f>
        <v>0</v>
      </c>
      <c r="F16" s="32">
        <f>'330'!F171</f>
        <v>0</v>
      </c>
      <c r="G16" s="32">
        <f>'330'!G171</f>
        <v>0</v>
      </c>
      <c r="H16" s="32">
        <f>'330'!H171</f>
        <v>0</v>
      </c>
      <c r="I16" s="32">
        <f>'330'!I171</f>
        <v>0</v>
      </c>
      <c r="J16" s="32">
        <f>'330'!J171</f>
        <v>0</v>
      </c>
      <c r="K16" s="32">
        <f>'330'!K171</f>
        <v>0</v>
      </c>
      <c r="L16" s="32">
        <f>'330'!L171</f>
        <v>0</v>
      </c>
      <c r="M16" s="35">
        <f>'330'!M171</f>
      </c>
      <c r="N16" s="32">
        <f>'330'!N171</f>
        <v>0</v>
      </c>
      <c r="O16" s="32">
        <f>'330'!O171</f>
        <v>0</v>
      </c>
      <c r="P16" s="32">
        <f>'330'!P171</f>
        <v>0</v>
      </c>
      <c r="Q16" s="32">
        <f>'330'!Q171</f>
        <v>0</v>
      </c>
      <c r="R16" s="67"/>
      <c r="T16" s="69"/>
    </row>
    <row r="17" spans="1:20" s="68" customFormat="1" ht="22.5" customHeight="1">
      <c r="A17" s="97"/>
      <c r="B17" s="98"/>
      <c r="C17" s="98"/>
      <c r="D17" s="348" t="s">
        <v>48</v>
      </c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50"/>
      <c r="R17" s="67"/>
      <c r="T17" s="69"/>
    </row>
    <row r="18" spans="1:20" s="68" customFormat="1" ht="22.5" customHeight="1">
      <c r="A18" s="36" t="str">
        <f>'330'!A173</f>
        <v>1.1</v>
      </c>
      <c r="B18" s="36">
        <f>'330'!B173</f>
        <v>0</v>
      </c>
      <c r="C18" s="36">
        <f>'330'!C173</f>
        <v>0</v>
      </c>
      <c r="D18" s="188">
        <f>'330'!D173</f>
        <v>0</v>
      </c>
      <c r="E18" s="36">
        <f>'330'!E173</f>
        <v>0</v>
      </c>
      <c r="F18" s="36">
        <f>'330'!F173</f>
        <v>0</v>
      </c>
      <c r="G18" s="36">
        <f>'330'!G173</f>
        <v>0</v>
      </c>
      <c r="H18" s="36">
        <f>'330'!H173</f>
        <v>0</v>
      </c>
      <c r="I18" s="36">
        <f>'330'!I173</f>
        <v>0</v>
      </c>
      <c r="J18" s="36">
        <f>'330'!J173</f>
        <v>0</v>
      </c>
      <c r="K18" s="36">
        <f>'330'!K173</f>
        <v>0</v>
      </c>
      <c r="L18" s="36">
        <f>'330'!L173</f>
        <v>0</v>
      </c>
      <c r="M18" s="35">
        <f>'330'!M173</f>
      </c>
      <c r="N18" s="36">
        <f>'330'!N173</f>
        <v>0</v>
      </c>
      <c r="O18" s="36">
        <f>'330'!O173</f>
        <v>0</v>
      </c>
      <c r="P18" s="36">
        <f>'330'!P173</f>
        <v>0</v>
      </c>
      <c r="Q18" s="36">
        <f>'330'!Q173</f>
        <v>0</v>
      </c>
      <c r="R18" s="67"/>
      <c r="T18" s="69"/>
    </row>
    <row r="19" spans="1:20" s="68" customFormat="1" ht="22.5" customHeight="1">
      <c r="A19" s="36" t="str">
        <f>'330'!A174</f>
        <v>1.2</v>
      </c>
      <c r="B19" s="36">
        <f>'330'!B174</f>
        <v>0</v>
      </c>
      <c r="C19" s="36">
        <f>'330'!C174</f>
        <v>0</v>
      </c>
      <c r="D19" s="188">
        <f>'330'!D174</f>
        <v>0</v>
      </c>
      <c r="E19" s="36">
        <f>'330'!E174</f>
        <v>0</v>
      </c>
      <c r="F19" s="36">
        <f>'330'!F174</f>
        <v>0</v>
      </c>
      <c r="G19" s="36">
        <f>'330'!G174</f>
        <v>0</v>
      </c>
      <c r="H19" s="36">
        <f>'330'!H174</f>
        <v>0</v>
      </c>
      <c r="I19" s="36">
        <f>'330'!I174</f>
        <v>0</v>
      </c>
      <c r="J19" s="36">
        <f>'330'!J174</f>
        <v>0</v>
      </c>
      <c r="K19" s="36">
        <f>'330'!K174</f>
        <v>0</v>
      </c>
      <c r="L19" s="36">
        <f>'330'!L174</f>
        <v>0</v>
      </c>
      <c r="M19" s="35">
        <f>'330'!M174</f>
      </c>
      <c r="N19" s="36">
        <f>'330'!N174</f>
        <v>0</v>
      </c>
      <c r="O19" s="36">
        <f>'330'!O174</f>
        <v>0</v>
      </c>
      <c r="P19" s="36">
        <f>'330'!P174</f>
        <v>0</v>
      </c>
      <c r="Q19" s="36">
        <f>'330'!Q174</f>
        <v>0</v>
      </c>
      <c r="R19" s="67"/>
      <c r="T19" s="69"/>
    </row>
    <row r="20" spans="1:20" s="68" customFormat="1" ht="22.5" customHeight="1">
      <c r="A20" s="36" t="str">
        <f>'330'!A175</f>
        <v>1.3</v>
      </c>
      <c r="B20" s="36">
        <f>'330'!B175</f>
        <v>0</v>
      </c>
      <c r="C20" s="36">
        <f>'330'!C175</f>
        <v>0</v>
      </c>
      <c r="D20" s="188">
        <f>'330'!D175</f>
        <v>0</v>
      </c>
      <c r="E20" s="36">
        <f>'330'!E175</f>
        <v>0</v>
      </c>
      <c r="F20" s="36">
        <f>'330'!F175</f>
        <v>0</v>
      </c>
      <c r="G20" s="36">
        <f>'330'!G175</f>
        <v>0</v>
      </c>
      <c r="H20" s="36">
        <f>'330'!H175</f>
        <v>0</v>
      </c>
      <c r="I20" s="36">
        <f>'330'!I175</f>
        <v>0</v>
      </c>
      <c r="J20" s="36">
        <f>'330'!J175</f>
        <v>0</v>
      </c>
      <c r="K20" s="36">
        <f>'330'!K175</f>
        <v>0</v>
      </c>
      <c r="L20" s="28">
        <f>'330'!L175</f>
        <v>0</v>
      </c>
      <c r="M20" s="35">
        <f>'330'!M175</f>
      </c>
      <c r="N20" s="36">
        <f>'330'!N175</f>
        <v>0</v>
      </c>
      <c r="O20" s="36">
        <f>'330'!O175</f>
        <v>0</v>
      </c>
      <c r="P20" s="36">
        <f>'330'!P175</f>
        <v>0</v>
      </c>
      <c r="Q20" s="36">
        <f>'330'!Q175</f>
        <v>0</v>
      </c>
      <c r="R20" s="67"/>
      <c r="T20" s="70"/>
    </row>
    <row r="21" spans="1:20" s="68" customFormat="1" ht="22.5" customHeight="1">
      <c r="A21" s="36" t="s">
        <v>52</v>
      </c>
      <c r="B21" s="36">
        <f>'330'!B176</f>
        <v>0</v>
      </c>
      <c r="C21" s="36">
        <f>'330'!C176</f>
        <v>0</v>
      </c>
      <c r="D21" s="66">
        <f>'330'!D176</f>
        <v>0</v>
      </c>
      <c r="E21" s="32">
        <f>'330'!E176</f>
        <v>0</v>
      </c>
      <c r="F21" s="32">
        <f>'330'!F176</f>
        <v>0</v>
      </c>
      <c r="G21" s="32">
        <f>'330'!G176</f>
        <v>0</v>
      </c>
      <c r="H21" s="32">
        <f>'330'!H176</f>
        <v>0</v>
      </c>
      <c r="I21" s="32">
        <f>'330'!I176</f>
        <v>0</v>
      </c>
      <c r="J21" s="32">
        <f>'330'!J176</f>
        <v>0</v>
      </c>
      <c r="K21" s="32">
        <f>'330'!K176</f>
        <v>0</v>
      </c>
      <c r="L21" s="32">
        <f>'330'!L176</f>
        <v>0</v>
      </c>
      <c r="M21" s="35">
        <f>'330'!M176</f>
      </c>
      <c r="N21" s="32">
        <f>'330'!N176</f>
        <v>0</v>
      </c>
      <c r="O21" s="32">
        <f>'330'!O176</f>
        <v>0</v>
      </c>
      <c r="P21" s="32">
        <f>'330'!P176</f>
        <v>0</v>
      </c>
      <c r="Q21" s="32">
        <f>'330'!Q176</f>
        <v>0</v>
      </c>
      <c r="R21" s="67"/>
      <c r="T21" s="70"/>
    </row>
    <row r="22" spans="1:20" s="68" customFormat="1" ht="23.25" customHeight="1">
      <c r="A22" s="36" t="s">
        <v>115</v>
      </c>
      <c r="B22" s="36">
        <f>'330'!B177</f>
        <v>0</v>
      </c>
      <c r="C22" s="36">
        <f>'330'!C177</f>
        <v>0</v>
      </c>
      <c r="D22" s="66">
        <f>'330'!D177</f>
        <v>0</v>
      </c>
      <c r="E22" s="32">
        <f>'330'!E177</f>
        <v>0</v>
      </c>
      <c r="F22" s="32">
        <f>'330'!F177</f>
        <v>0</v>
      </c>
      <c r="G22" s="32">
        <f>'330'!G177</f>
        <v>0</v>
      </c>
      <c r="H22" s="32">
        <f>'330'!H177</f>
        <v>0</v>
      </c>
      <c r="I22" s="32">
        <f>'330'!I177</f>
        <v>0</v>
      </c>
      <c r="J22" s="32">
        <f>'330'!J177</f>
        <v>0</v>
      </c>
      <c r="K22" s="32">
        <f>'330'!K177</f>
        <v>0</v>
      </c>
      <c r="L22" s="32">
        <f>'330'!L177</f>
        <v>0</v>
      </c>
      <c r="M22" s="35">
        <f>'330'!M177</f>
      </c>
      <c r="N22" s="32">
        <f>'330'!N177</f>
        <v>0</v>
      </c>
      <c r="O22" s="32">
        <f>'330'!O177</f>
        <v>0</v>
      </c>
      <c r="P22" s="32">
        <f>'330'!P177</f>
        <v>0</v>
      </c>
      <c r="Q22" s="32">
        <f>'330'!Q177</f>
        <v>0</v>
      </c>
      <c r="R22" s="67"/>
      <c r="T22" s="70"/>
    </row>
    <row r="23" spans="1:20" s="68" customFormat="1" ht="22.5" customHeight="1">
      <c r="A23" s="97"/>
      <c r="B23" s="98"/>
      <c r="C23" s="98"/>
      <c r="D23" s="348" t="s">
        <v>48</v>
      </c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50"/>
      <c r="R23" s="67"/>
      <c r="T23" s="69"/>
    </row>
    <row r="24" spans="1:20" s="68" customFormat="1" ht="22.5" customHeight="1">
      <c r="A24" s="36" t="str">
        <f>'330'!A51</f>
        <v>2.1</v>
      </c>
      <c r="B24" s="36">
        <f>'330'!B179</f>
        <v>0</v>
      </c>
      <c r="C24" s="36">
        <f>'330'!C179</f>
        <v>0</v>
      </c>
      <c r="D24" s="188">
        <f>'330'!D179</f>
        <v>0</v>
      </c>
      <c r="E24" s="36">
        <f>'330'!E179</f>
        <v>0</v>
      </c>
      <c r="F24" s="36">
        <f>'330'!F179</f>
        <v>0</v>
      </c>
      <c r="G24" s="36">
        <f>'330'!G179</f>
        <v>0</v>
      </c>
      <c r="H24" s="36">
        <f>'330'!H179</f>
        <v>0</v>
      </c>
      <c r="I24" s="36">
        <f>'330'!I179</f>
        <v>0</v>
      </c>
      <c r="J24" s="36">
        <f>'330'!J179</f>
        <v>0</v>
      </c>
      <c r="K24" s="36">
        <f>'330'!K179</f>
        <v>0</v>
      </c>
      <c r="L24" s="36">
        <f>'330'!L179</f>
        <v>0</v>
      </c>
      <c r="M24" s="35">
        <f>'330'!M179</f>
      </c>
      <c r="N24" s="36">
        <f>'330'!N179</f>
        <v>0</v>
      </c>
      <c r="O24" s="36">
        <f>'330'!O179</f>
        <v>0</v>
      </c>
      <c r="P24" s="36">
        <f>'330'!P179</f>
        <v>0</v>
      </c>
      <c r="Q24" s="36">
        <f>'330'!Q179</f>
        <v>0</v>
      </c>
      <c r="R24" s="67"/>
      <c r="T24" s="70"/>
    </row>
    <row r="25" spans="1:20" s="68" customFormat="1" ht="22.5" customHeight="1">
      <c r="A25" s="36" t="str">
        <f>'330'!A52</f>
        <v>2.2</v>
      </c>
      <c r="B25" s="36">
        <f>'330'!B180</f>
        <v>0</v>
      </c>
      <c r="C25" s="36">
        <f>'330'!C180</f>
        <v>0</v>
      </c>
      <c r="D25" s="188">
        <f>'330'!D180</f>
        <v>0</v>
      </c>
      <c r="E25" s="28">
        <f>'330'!E180</f>
        <v>0</v>
      </c>
      <c r="F25" s="36">
        <f>'330'!F180</f>
        <v>0</v>
      </c>
      <c r="G25" s="36">
        <f>'330'!G180</f>
        <v>0</v>
      </c>
      <c r="H25" s="36">
        <f>'330'!H180</f>
        <v>0</v>
      </c>
      <c r="I25" s="36">
        <f>'330'!I180</f>
        <v>0</v>
      </c>
      <c r="J25" s="36">
        <f>'330'!J180</f>
        <v>0</v>
      </c>
      <c r="K25" s="36">
        <f>'330'!K180</f>
        <v>0</v>
      </c>
      <c r="L25" s="47">
        <f>'330'!L180</f>
        <v>0</v>
      </c>
      <c r="M25" s="35">
        <f>'330'!M180</f>
      </c>
      <c r="N25" s="28">
        <f>'330'!N180</f>
        <v>0</v>
      </c>
      <c r="O25" s="36">
        <f>'330'!O180</f>
        <v>0</v>
      </c>
      <c r="P25" s="36">
        <f>'330'!P180</f>
        <v>0</v>
      </c>
      <c r="Q25" s="36">
        <f>'330'!Q180</f>
        <v>0</v>
      </c>
      <c r="R25" s="67"/>
      <c r="T25" s="70"/>
    </row>
    <row r="26" spans="1:20" s="68" customFormat="1" ht="22.5" customHeight="1">
      <c r="A26" s="36" t="str">
        <f>'330'!A53</f>
        <v>2.3</v>
      </c>
      <c r="B26" s="36">
        <f>'330'!B181</f>
        <v>0</v>
      </c>
      <c r="C26" s="36">
        <f>'330'!C181</f>
        <v>0</v>
      </c>
      <c r="D26" s="227">
        <f>'330'!D181</f>
        <v>0</v>
      </c>
      <c r="E26" s="28">
        <f>'330'!E181</f>
        <v>0</v>
      </c>
      <c r="F26" s="36">
        <f>'330'!F181</f>
        <v>0</v>
      </c>
      <c r="G26" s="36">
        <f>'330'!G181</f>
        <v>0</v>
      </c>
      <c r="H26" s="36">
        <f>'330'!H181</f>
        <v>0</v>
      </c>
      <c r="I26" s="36">
        <f>'330'!I181</f>
        <v>0</v>
      </c>
      <c r="J26" s="36">
        <f>'330'!J181</f>
        <v>0</v>
      </c>
      <c r="K26" s="36">
        <f>'330'!K181</f>
        <v>0</v>
      </c>
      <c r="L26" s="36">
        <f>'330'!L181</f>
        <v>0</v>
      </c>
      <c r="M26" s="35">
        <f>'330'!M181</f>
      </c>
      <c r="N26" s="28">
        <f>'330'!N181</f>
        <v>0</v>
      </c>
      <c r="O26" s="36">
        <f>'330'!O181</f>
        <v>0</v>
      </c>
      <c r="P26" s="36">
        <f>'330'!P181</f>
        <v>0</v>
      </c>
      <c r="Q26" s="28">
        <f>'330'!Q181</f>
        <v>0</v>
      </c>
      <c r="R26" s="67"/>
      <c r="T26" s="70"/>
    </row>
    <row r="27" spans="1:20" s="68" customFormat="1" ht="22.5" customHeight="1">
      <c r="A27" s="209" t="s">
        <v>96</v>
      </c>
      <c r="B27" s="36">
        <f>'330'!B182</f>
        <v>0</v>
      </c>
      <c r="C27" s="36">
        <f>'330'!C182</f>
        <v>0</v>
      </c>
      <c r="D27" s="66">
        <f>'330'!D182</f>
        <v>0</v>
      </c>
      <c r="E27" s="32">
        <f>'330'!E182</f>
        <v>0</v>
      </c>
      <c r="F27" s="32">
        <f>'330'!F182</f>
        <v>0</v>
      </c>
      <c r="G27" s="32">
        <f>'330'!G182</f>
        <v>0</v>
      </c>
      <c r="H27" s="32">
        <f>'330'!H182</f>
        <v>0</v>
      </c>
      <c r="I27" s="32">
        <f>'330'!I182</f>
        <v>0</v>
      </c>
      <c r="J27" s="32">
        <f>'330'!J182</f>
        <v>0</v>
      </c>
      <c r="K27" s="32">
        <f>'330'!K182</f>
        <v>0</v>
      </c>
      <c r="L27" s="32">
        <f>'330'!L182</f>
        <v>0</v>
      </c>
      <c r="M27" s="35">
        <f>'330'!M182</f>
      </c>
      <c r="N27" s="32">
        <f>'330'!N182</f>
        <v>0</v>
      </c>
      <c r="O27" s="32">
        <f>'330'!O182</f>
        <v>0</v>
      </c>
      <c r="P27" s="32">
        <f>'330'!P182</f>
        <v>0</v>
      </c>
      <c r="Q27" s="32">
        <f>'330'!Q182</f>
        <v>0</v>
      </c>
      <c r="R27" s="67"/>
      <c r="T27" s="70"/>
    </row>
    <row r="28" spans="1:20" s="71" customFormat="1" ht="22.5" customHeight="1" thickBot="1">
      <c r="A28" s="209" t="s">
        <v>116</v>
      </c>
      <c r="B28" s="36">
        <f>'330'!B183</f>
        <v>0</v>
      </c>
      <c r="C28" s="36">
        <f>'330'!C183</f>
        <v>0</v>
      </c>
      <c r="D28" s="66">
        <f>'330'!D183</f>
        <v>0</v>
      </c>
      <c r="E28" s="32">
        <f>'330'!E183</f>
        <v>0</v>
      </c>
      <c r="F28" s="32">
        <f>'330'!F183</f>
        <v>0</v>
      </c>
      <c r="G28" s="32">
        <f>'330'!G183</f>
        <v>0</v>
      </c>
      <c r="H28" s="32">
        <f>'330'!H183</f>
        <v>0</v>
      </c>
      <c r="I28" s="32">
        <f>'330'!I183</f>
        <v>0</v>
      </c>
      <c r="J28" s="32">
        <f>'330'!J183</f>
        <v>0</v>
      </c>
      <c r="K28" s="32">
        <f>'330'!K183</f>
        <v>0</v>
      </c>
      <c r="L28" s="32">
        <f>'330'!L183</f>
        <v>0</v>
      </c>
      <c r="M28" s="35">
        <f>'330'!M183</f>
      </c>
      <c r="N28" s="32">
        <f>'330'!N183</f>
        <v>0</v>
      </c>
      <c r="O28" s="32">
        <f>'330'!O183</f>
        <v>0</v>
      </c>
      <c r="P28" s="32">
        <f>'330'!P183</f>
        <v>0</v>
      </c>
      <c r="Q28" s="32">
        <f>'330'!Q183</f>
        <v>0</v>
      </c>
      <c r="R28" s="67"/>
      <c r="T28" s="70"/>
    </row>
    <row r="29" spans="1:18" s="68" customFormat="1" ht="54.75" customHeight="1" thickBot="1">
      <c r="A29" s="355" t="s">
        <v>67</v>
      </c>
      <c r="B29" s="356"/>
      <c r="C29" s="356"/>
      <c r="D29" s="356"/>
      <c r="E29" s="218">
        <f>'330'!E184</f>
        <v>30</v>
      </c>
      <c r="F29" s="218">
        <f>'330'!F184</f>
        <v>315</v>
      </c>
      <c r="G29" s="218">
        <f>'330'!G184</f>
        <v>11</v>
      </c>
      <c r="H29" s="218">
        <f>'330'!H184</f>
        <v>0</v>
      </c>
      <c r="I29" s="218">
        <f>'330'!I184</f>
        <v>0</v>
      </c>
      <c r="J29" s="218">
        <f>'330'!J184</f>
        <v>10</v>
      </c>
      <c r="K29" s="218" t="str">
        <f>'330'!K184</f>
        <v>4и 1то</v>
      </c>
      <c r="L29" s="218" t="str">
        <f>'330'!L184</f>
        <v>1кп 1кр 1кз</v>
      </c>
      <c r="M29" s="223">
        <f>'330'!M184</f>
        <v>6</v>
      </c>
      <c r="N29" s="218">
        <f>'330'!N184</f>
        <v>485</v>
      </c>
      <c r="O29" s="218">
        <f>'330'!O184</f>
        <v>165</v>
      </c>
      <c r="P29" s="218">
        <f>'330'!P184</f>
        <v>120</v>
      </c>
      <c r="Q29" s="224">
        <f>'330'!Q184</f>
        <v>200</v>
      </c>
      <c r="R29" s="67"/>
    </row>
    <row r="30" spans="1:17" ht="15.75" customHeight="1">
      <c r="A30" s="241"/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</row>
    <row r="31" spans="1:18" s="68" customFormat="1" ht="14.25" customHeight="1">
      <c r="A31" s="187"/>
      <c r="B31" s="187"/>
      <c r="C31" s="187"/>
      <c r="D31" s="187"/>
      <c r="E31" s="163"/>
      <c r="F31" s="163"/>
      <c r="G31" s="163"/>
      <c r="H31" s="163"/>
      <c r="I31" s="163"/>
      <c r="J31" s="163"/>
      <c r="K31" s="190"/>
      <c r="L31" s="190"/>
      <c r="M31" s="191"/>
      <c r="N31" s="163"/>
      <c r="O31" s="163"/>
      <c r="P31" s="163"/>
      <c r="Q31" s="163"/>
      <c r="R31" s="67"/>
    </row>
    <row r="32" ht="15" customHeight="1"/>
    <row r="34" spans="11:16" ht="15">
      <c r="K34" s="192" t="s">
        <v>81</v>
      </c>
      <c r="L34" s="105"/>
      <c r="M34" s="105"/>
      <c r="N34" s="106"/>
      <c r="O34" s="106"/>
      <c r="P34" s="106"/>
    </row>
    <row r="35" spans="11:17" ht="15">
      <c r="K35" s="105"/>
      <c r="L35" s="353" t="s">
        <v>309</v>
      </c>
      <c r="M35" s="354"/>
      <c r="N35" s="354"/>
      <c r="O35" s="354"/>
      <c r="P35" s="354"/>
      <c r="Q35" s="354"/>
    </row>
  </sheetData>
  <sheetProtection/>
  <mergeCells count="23">
    <mergeCell ref="A29:D29"/>
    <mergeCell ref="G2:J2"/>
    <mergeCell ref="O3:O4"/>
    <mergeCell ref="I3:I4"/>
    <mergeCell ref="J3:J4"/>
    <mergeCell ref="F2:F4"/>
    <mergeCell ref="L35:Q35"/>
    <mergeCell ref="D17:Q17"/>
    <mergeCell ref="D23:Q23"/>
    <mergeCell ref="L2:M3"/>
    <mergeCell ref="N2:Q2"/>
    <mergeCell ref="Q3:Q4"/>
    <mergeCell ref="G3:G4"/>
    <mergeCell ref="K2:K4"/>
    <mergeCell ref="H3:H4"/>
    <mergeCell ref="N3:N4"/>
    <mergeCell ref="A1:Q1"/>
    <mergeCell ref="A2:A4"/>
    <mergeCell ref="B2:B4"/>
    <mergeCell ref="C2:C4"/>
    <mergeCell ref="D2:D4"/>
    <mergeCell ref="E2:E4"/>
    <mergeCell ref="P3:P4"/>
  </mergeCells>
  <printOptions horizontalCentered="1"/>
  <pageMargins left="0.17" right="0.16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4">
      <selection activeCell="B10" sqref="B10"/>
    </sheetView>
  </sheetViews>
  <sheetFormatPr defaultColWidth="9.00390625" defaultRowHeight="13.5"/>
  <cols>
    <col min="1" max="1" width="3.25390625" style="64" customWidth="1"/>
    <col min="2" max="2" width="5.625" style="64" customWidth="1"/>
    <col min="3" max="3" width="4.125" style="64" customWidth="1"/>
    <col min="4" max="4" width="28.50390625" style="64" customWidth="1"/>
    <col min="5" max="5" width="3.625" style="64" customWidth="1"/>
    <col min="6" max="6" width="4.875" style="64" customWidth="1"/>
    <col min="7" max="11" width="3.375" style="64" customWidth="1"/>
    <col min="12" max="12" width="3.50390625" style="64" customWidth="1"/>
    <col min="13" max="13" width="4.125" style="64" customWidth="1"/>
    <col min="14" max="14" width="3.875" style="64" customWidth="1"/>
    <col min="15" max="15" width="4.75390625" style="64" customWidth="1"/>
    <col min="16" max="16" width="4.125" style="64" customWidth="1"/>
    <col min="17" max="17" width="4.625" style="64" customWidth="1"/>
    <col min="18" max="20" width="4.625" style="74" customWidth="1"/>
    <col min="21" max="16384" width="9.00390625" style="74" customWidth="1"/>
  </cols>
  <sheetData>
    <row r="1" spans="1:17" s="49" customFormat="1" ht="36" customHeight="1">
      <c r="A1" s="327" t="s">
        <v>235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</row>
    <row r="2" spans="1:17" s="50" customFormat="1" ht="31.5" customHeight="1">
      <c r="A2" s="329" t="s">
        <v>0</v>
      </c>
      <c r="B2" s="332" t="s">
        <v>24</v>
      </c>
      <c r="C2" s="335" t="s">
        <v>1</v>
      </c>
      <c r="D2" s="338" t="s">
        <v>2</v>
      </c>
      <c r="E2" s="341" t="s">
        <v>25</v>
      </c>
      <c r="F2" s="344" t="s">
        <v>3</v>
      </c>
      <c r="G2" s="313" t="s">
        <v>72</v>
      </c>
      <c r="H2" s="314"/>
      <c r="I2" s="314"/>
      <c r="J2" s="315"/>
      <c r="K2" s="320" t="s">
        <v>26</v>
      </c>
      <c r="L2" s="323" t="s">
        <v>27</v>
      </c>
      <c r="M2" s="324"/>
      <c r="N2" s="317" t="s">
        <v>28</v>
      </c>
      <c r="O2" s="318"/>
      <c r="P2" s="318"/>
      <c r="Q2" s="319"/>
    </row>
    <row r="3" spans="1:17" s="50" customFormat="1" ht="47.25" customHeight="1">
      <c r="A3" s="330"/>
      <c r="B3" s="333"/>
      <c r="C3" s="336"/>
      <c r="D3" s="339"/>
      <c r="E3" s="342"/>
      <c r="F3" s="345"/>
      <c r="G3" s="316" t="s">
        <v>4</v>
      </c>
      <c r="H3" s="316" t="s">
        <v>5</v>
      </c>
      <c r="I3" s="316" t="s">
        <v>18</v>
      </c>
      <c r="J3" s="316" t="s">
        <v>19</v>
      </c>
      <c r="K3" s="321"/>
      <c r="L3" s="325"/>
      <c r="M3" s="326"/>
      <c r="N3" s="357" t="s">
        <v>3</v>
      </c>
      <c r="O3" s="347" t="s">
        <v>35</v>
      </c>
      <c r="P3" s="347" t="s">
        <v>36</v>
      </c>
      <c r="Q3" s="347" t="s">
        <v>37</v>
      </c>
    </row>
    <row r="4" spans="1:17" s="50" customFormat="1" ht="67.5" customHeight="1">
      <c r="A4" s="331"/>
      <c r="B4" s="334"/>
      <c r="C4" s="337"/>
      <c r="D4" s="340"/>
      <c r="E4" s="343"/>
      <c r="F4" s="346"/>
      <c r="G4" s="316"/>
      <c r="H4" s="316"/>
      <c r="I4" s="316"/>
      <c r="J4" s="316"/>
      <c r="K4" s="322"/>
      <c r="L4" s="278" t="s">
        <v>38</v>
      </c>
      <c r="M4" s="278" t="s">
        <v>39</v>
      </c>
      <c r="N4" s="357"/>
      <c r="O4" s="347"/>
      <c r="P4" s="347"/>
      <c r="Q4" s="347"/>
    </row>
    <row r="5" spans="1:17" s="60" customFormat="1" ht="18" customHeight="1">
      <c r="A5" s="51">
        <v>1</v>
      </c>
      <c r="B5" s="52">
        <v>2</v>
      </c>
      <c r="C5" s="53">
        <v>3</v>
      </c>
      <c r="D5" s="54">
        <v>4</v>
      </c>
      <c r="E5" s="55">
        <v>5</v>
      </c>
      <c r="F5" s="56">
        <v>6</v>
      </c>
      <c r="G5" s="57">
        <v>7</v>
      </c>
      <c r="H5" s="57">
        <v>8</v>
      </c>
      <c r="I5" s="57">
        <v>9</v>
      </c>
      <c r="J5" s="58">
        <v>10</v>
      </c>
      <c r="K5" s="59">
        <v>11</v>
      </c>
      <c r="L5" s="52">
        <v>12</v>
      </c>
      <c r="M5" s="55">
        <v>13</v>
      </c>
      <c r="N5" s="52">
        <v>14</v>
      </c>
      <c r="O5" s="52">
        <v>15</v>
      </c>
      <c r="P5" s="52">
        <v>16</v>
      </c>
      <c r="Q5" s="52">
        <v>17</v>
      </c>
    </row>
    <row r="6" spans="1:17" s="60" customFormat="1" ht="18" customHeight="1">
      <c r="A6" s="52"/>
      <c r="B6" s="52"/>
      <c r="C6" s="52"/>
      <c r="D6" s="54"/>
      <c r="E6" s="52"/>
      <c r="F6" s="52"/>
      <c r="G6" s="52"/>
      <c r="H6" s="52"/>
      <c r="I6" s="52"/>
      <c r="J6" s="52"/>
      <c r="K6" s="61"/>
      <c r="L6" s="52"/>
      <c r="M6" s="62"/>
      <c r="N6" s="52"/>
      <c r="O6" s="52"/>
      <c r="P6" s="52"/>
      <c r="Q6" s="52"/>
    </row>
    <row r="7" spans="1:20" s="71" customFormat="1" ht="21" customHeight="1">
      <c r="A7" s="30"/>
      <c r="B7" s="36"/>
      <c r="C7" s="41" t="s">
        <v>23</v>
      </c>
      <c r="D7" s="43" t="s">
        <v>123</v>
      </c>
      <c r="E7" s="31" t="s">
        <v>23</v>
      </c>
      <c r="F7" s="31"/>
      <c r="G7" s="31"/>
      <c r="H7" s="31"/>
      <c r="I7" s="31"/>
      <c r="J7" s="31"/>
      <c r="K7" s="31"/>
      <c r="L7" s="31"/>
      <c r="M7" s="44"/>
      <c r="N7" s="72"/>
      <c r="O7" s="31"/>
      <c r="P7" s="31"/>
      <c r="Q7" s="31"/>
      <c r="R7" s="67"/>
      <c r="T7" s="70"/>
    </row>
    <row r="8" spans="1:20" s="68" customFormat="1" ht="21" customHeight="1">
      <c r="A8" s="30"/>
      <c r="B8" s="36"/>
      <c r="C8" s="41"/>
      <c r="D8" s="45" t="s">
        <v>42</v>
      </c>
      <c r="E8" s="31"/>
      <c r="F8" s="31"/>
      <c r="G8" s="31"/>
      <c r="H8" s="31"/>
      <c r="I8" s="31"/>
      <c r="J8" s="31"/>
      <c r="K8" s="31"/>
      <c r="L8" s="31"/>
      <c r="M8" s="44"/>
      <c r="N8" s="72"/>
      <c r="O8" s="31"/>
      <c r="P8" s="31"/>
      <c r="Q8" s="31"/>
      <c r="R8" s="67"/>
      <c r="T8" s="70"/>
    </row>
    <row r="9" spans="1:20" s="68" customFormat="1" ht="21" customHeight="1">
      <c r="A9" s="30">
        <f>'330'!A189</f>
        <v>1</v>
      </c>
      <c r="B9" s="36" t="s">
        <v>312</v>
      </c>
      <c r="C9" s="36" t="str">
        <f>'330'!C189</f>
        <v>3</v>
      </c>
      <c r="D9" s="40" t="str">
        <f>'330'!D189</f>
        <v>Организация и управление на строителните работи</v>
      </c>
      <c r="E9" s="28">
        <f>'330'!E189</f>
        <v>4</v>
      </c>
      <c r="F9" s="30">
        <f>'330'!F189</f>
        <v>50</v>
      </c>
      <c r="G9" s="30">
        <f>'330'!G189</f>
        <v>3</v>
      </c>
      <c r="H9" s="30">
        <f>'330'!H189</f>
        <v>0</v>
      </c>
      <c r="I9" s="30">
        <f>'330'!I189</f>
        <v>0</v>
      </c>
      <c r="J9" s="30">
        <f>'330'!J189</f>
        <v>2</v>
      </c>
      <c r="K9" s="30" t="str">
        <f>'330'!K189</f>
        <v>то</v>
      </c>
      <c r="L9" s="32"/>
      <c r="M9" s="35">
        <f>'330'!M189</f>
      </c>
      <c r="N9" s="28">
        <f>'330'!N189</f>
        <v>51</v>
      </c>
      <c r="O9" s="48">
        <f>'330'!O189</f>
        <v>25</v>
      </c>
      <c r="P9" s="30">
        <f>'330'!P189</f>
        <v>0</v>
      </c>
      <c r="Q9" s="28">
        <f>'330'!Q189</f>
        <v>26</v>
      </c>
      <c r="R9" s="67"/>
      <c r="T9" s="70"/>
    </row>
    <row r="10" spans="1:20" s="68" customFormat="1" ht="21" customHeight="1">
      <c r="A10" s="30">
        <f>'330'!A190</f>
        <v>2</v>
      </c>
      <c r="B10" s="36" t="s">
        <v>313</v>
      </c>
      <c r="C10" s="36" t="str">
        <f>'330'!C190</f>
        <v>3</v>
      </c>
      <c r="D10" s="40" t="str">
        <f>'330'!D190</f>
        <v>Правни и нормативни основи на строителството</v>
      </c>
      <c r="E10" s="28">
        <f>'330'!E190</f>
        <v>3</v>
      </c>
      <c r="F10" s="30">
        <f>'330'!F190</f>
        <v>30</v>
      </c>
      <c r="G10" s="30">
        <f>'330'!G190</f>
        <v>2</v>
      </c>
      <c r="H10" s="30">
        <f>'330'!H190</f>
        <v>0</v>
      </c>
      <c r="I10" s="30">
        <f>'330'!I190</f>
        <v>0</v>
      </c>
      <c r="J10" s="30">
        <f>'330'!J190</f>
        <v>1</v>
      </c>
      <c r="K10" s="30" t="str">
        <f>'330'!K190</f>
        <v>и</v>
      </c>
      <c r="L10" s="32"/>
      <c r="M10" s="35">
        <f>'330'!M190</f>
      </c>
      <c r="N10" s="28">
        <f>'330'!N190</f>
        <v>38</v>
      </c>
      <c r="O10" s="48">
        <f>'330'!O190</f>
        <v>15</v>
      </c>
      <c r="P10" s="30">
        <f>'330'!P190</f>
        <v>0</v>
      </c>
      <c r="Q10" s="28">
        <f>'330'!Q190</f>
        <v>23</v>
      </c>
      <c r="R10" s="67"/>
      <c r="T10" s="70"/>
    </row>
    <row r="11" spans="1:20" s="68" customFormat="1" ht="21" customHeight="1">
      <c r="A11" s="30">
        <f>'330'!A191</f>
        <v>3</v>
      </c>
      <c r="B11" s="36" t="s">
        <v>301</v>
      </c>
      <c r="C11" s="36" t="str">
        <f>'330'!C191</f>
        <v>1</v>
      </c>
      <c r="D11" s="40" t="str">
        <f>'330'!D191</f>
        <v>Технологии за производство и монтаж на метални конструкции</v>
      </c>
      <c r="E11" s="28">
        <f>'330'!E191</f>
        <v>3</v>
      </c>
      <c r="F11" s="30">
        <f>'330'!F191</f>
        <v>30</v>
      </c>
      <c r="G11" s="30">
        <f>'330'!G191</f>
        <v>2</v>
      </c>
      <c r="H11" s="30">
        <f>'330'!H191</f>
        <v>0</v>
      </c>
      <c r="I11" s="30">
        <f>'330'!I191</f>
        <v>0</v>
      </c>
      <c r="J11" s="30">
        <f>'330'!J191</f>
        <v>1</v>
      </c>
      <c r="K11" s="30" t="str">
        <f>'330'!K191</f>
        <v>и</v>
      </c>
      <c r="L11" s="32"/>
      <c r="M11" s="35">
        <f>'330'!M191</f>
      </c>
      <c r="N11" s="28">
        <f>'330'!N191</f>
        <v>38</v>
      </c>
      <c r="O11" s="48">
        <f>'330'!O191</f>
        <v>15</v>
      </c>
      <c r="P11" s="30">
        <f>'330'!P191</f>
        <v>0</v>
      </c>
      <c r="Q11" s="28">
        <f>'330'!Q191</f>
        <v>23</v>
      </c>
      <c r="R11" s="67"/>
      <c r="T11" s="70"/>
    </row>
    <row r="12" spans="1:20" s="68" customFormat="1" ht="21" customHeight="1">
      <c r="A12" s="30">
        <f>'330'!A192</f>
        <v>4</v>
      </c>
      <c r="B12" s="36" t="s">
        <v>302</v>
      </c>
      <c r="C12" s="36" t="str">
        <f>'330'!C192</f>
        <v>9</v>
      </c>
      <c r="D12" s="40" t="str">
        <f>'330'!D192</f>
        <v>Безопасност на труда</v>
      </c>
      <c r="E12" s="28">
        <f>'330'!E192</f>
        <v>3</v>
      </c>
      <c r="F12" s="30">
        <f>'330'!F192</f>
        <v>40</v>
      </c>
      <c r="G12" s="30">
        <f>'330'!G192</f>
        <v>2</v>
      </c>
      <c r="H12" s="30">
        <f>'330'!H195</f>
        <v>0</v>
      </c>
      <c r="I12" s="30">
        <f>'330'!I195</f>
        <v>0</v>
      </c>
      <c r="J12" s="30">
        <f>'330'!J192</f>
        <v>2</v>
      </c>
      <c r="K12" s="30" t="str">
        <f>'330'!K192</f>
        <v>и</v>
      </c>
      <c r="L12" s="32"/>
      <c r="M12" s="35">
        <f>'330'!M195</f>
      </c>
      <c r="N12" s="28">
        <f>'330'!N192</f>
        <v>52</v>
      </c>
      <c r="O12" s="48">
        <f>'330'!O192</f>
        <v>20</v>
      </c>
      <c r="P12" s="30">
        <f>'330'!P192</f>
        <v>0</v>
      </c>
      <c r="Q12" s="28">
        <f>'330'!Q195</f>
        <v>0</v>
      </c>
      <c r="R12" s="67"/>
      <c r="T12" s="70"/>
    </row>
    <row r="13" spans="1:20" s="68" customFormat="1" ht="21" customHeight="1">
      <c r="A13" s="30">
        <v>5</v>
      </c>
      <c r="B13" s="36">
        <f>'330'!B193</f>
        <v>0</v>
      </c>
      <c r="C13" s="36">
        <f>'330'!C193</f>
        <v>0</v>
      </c>
      <c r="D13" s="40">
        <f>'330'!D193</f>
        <v>0</v>
      </c>
      <c r="E13" s="28">
        <f>'330'!E193</f>
        <v>0</v>
      </c>
      <c r="F13" s="30">
        <f>'330'!F193</f>
        <v>0</v>
      </c>
      <c r="G13" s="30">
        <f>'330'!G193</f>
        <v>0</v>
      </c>
      <c r="H13" s="30">
        <f>'330'!H193</f>
        <v>0</v>
      </c>
      <c r="I13" s="30">
        <f>'330'!I193</f>
        <v>0</v>
      </c>
      <c r="J13" s="30">
        <f>'330'!J193</f>
        <v>0</v>
      </c>
      <c r="K13" s="30">
        <f>'330'!K193</f>
        <v>0</v>
      </c>
      <c r="L13" s="32"/>
      <c r="M13" s="35">
        <f>'330'!M193</f>
      </c>
      <c r="N13" s="28">
        <f>'330'!N193</f>
        <v>0</v>
      </c>
      <c r="O13" s="48">
        <f>'330'!O193</f>
        <v>0</v>
      </c>
      <c r="P13" s="30">
        <f>'330'!P193</f>
        <v>0</v>
      </c>
      <c r="Q13" s="28">
        <f>'330'!Q193</f>
        <v>0</v>
      </c>
      <c r="R13" s="67"/>
      <c r="T13" s="70"/>
    </row>
    <row r="14" spans="1:20" s="68" customFormat="1" ht="21" customHeight="1">
      <c r="A14" s="30">
        <v>6</v>
      </c>
      <c r="B14" s="36">
        <f>'330'!B194</f>
        <v>0</v>
      </c>
      <c r="C14" s="36">
        <f>'330'!C194</f>
        <v>0</v>
      </c>
      <c r="D14" s="40">
        <f>'330'!D194</f>
        <v>0</v>
      </c>
      <c r="E14" s="28">
        <f>'330'!E197</f>
        <v>0</v>
      </c>
      <c r="F14" s="30">
        <f>'330'!F197</f>
        <v>0</v>
      </c>
      <c r="G14" s="30">
        <f>'330'!G197</f>
        <v>0</v>
      </c>
      <c r="H14" s="30">
        <f>'330'!H197</f>
        <v>0</v>
      </c>
      <c r="I14" s="30">
        <f>'330'!I197</f>
        <v>0</v>
      </c>
      <c r="J14" s="30">
        <f>'330'!J197</f>
        <v>0</v>
      </c>
      <c r="K14" s="30">
        <f>'330'!K197</f>
        <v>0</v>
      </c>
      <c r="L14" s="32"/>
      <c r="M14" s="35">
        <f>'330'!M194</f>
      </c>
      <c r="N14" s="28">
        <f>'330'!N197</f>
        <v>0</v>
      </c>
      <c r="O14" s="48">
        <f>'330'!O197</f>
        <v>0</v>
      </c>
      <c r="P14" s="30">
        <f>'330'!P197</f>
        <v>0</v>
      </c>
      <c r="Q14" s="28">
        <f>'330'!Q197</f>
        <v>0</v>
      </c>
      <c r="R14" s="67"/>
      <c r="T14" s="70"/>
    </row>
    <row r="15" spans="1:20" s="68" customFormat="1" ht="21" customHeight="1">
      <c r="A15" s="30">
        <v>7</v>
      </c>
      <c r="B15" s="36" t="s">
        <v>303</v>
      </c>
      <c r="C15" s="36" t="str">
        <f>'330'!C195</f>
        <v>3</v>
      </c>
      <c r="D15" s="40" t="str">
        <f>'330'!D195</f>
        <v>Самоподготовка за дипломиране</v>
      </c>
      <c r="E15" s="28">
        <f>'330'!E195</f>
        <v>4</v>
      </c>
      <c r="F15" s="30">
        <f>'330'!F195</f>
        <v>0</v>
      </c>
      <c r="G15" s="30">
        <f>'330'!G195</f>
        <v>0</v>
      </c>
      <c r="H15" s="30">
        <f>'330'!H195</f>
        <v>0</v>
      </c>
      <c r="I15" s="30">
        <f>'330'!I195</f>
        <v>0</v>
      </c>
      <c r="J15" s="30">
        <f>'330'!J195</f>
        <v>0</v>
      </c>
      <c r="K15" s="30">
        <f>'330'!K195</f>
        <v>0</v>
      </c>
      <c r="L15" s="32"/>
      <c r="M15" s="35">
        <f>'330'!M195</f>
      </c>
      <c r="N15" s="28">
        <f>'330'!N195</f>
        <v>100</v>
      </c>
      <c r="O15" s="48">
        <f>'330'!O195</f>
        <v>0</v>
      </c>
      <c r="P15" s="30">
        <f>'330'!P195</f>
        <v>100</v>
      </c>
      <c r="Q15" s="28">
        <f>'330'!Q195</f>
        <v>0</v>
      </c>
      <c r="R15" s="67"/>
      <c r="T15" s="70"/>
    </row>
    <row r="16" spans="1:20" s="68" customFormat="1" ht="21" customHeight="1">
      <c r="A16" s="30">
        <v>8</v>
      </c>
      <c r="B16" s="36">
        <f>'330'!B196</f>
        <v>0</v>
      </c>
      <c r="C16" s="36">
        <f>'330'!C196</f>
        <v>0</v>
      </c>
      <c r="D16" s="40">
        <f>'330'!D196</f>
        <v>0</v>
      </c>
      <c r="E16" s="28">
        <f>'330'!E196</f>
        <v>0</v>
      </c>
      <c r="F16" s="30">
        <f>'330'!F196</f>
        <v>0</v>
      </c>
      <c r="G16" s="30">
        <f>'330'!G196</f>
        <v>0</v>
      </c>
      <c r="H16" s="30">
        <f>'330'!H196</f>
        <v>0</v>
      </c>
      <c r="I16" s="30">
        <f>'330'!I196</f>
        <v>0</v>
      </c>
      <c r="J16" s="30">
        <f>'330'!J196</f>
        <v>0</v>
      </c>
      <c r="K16" s="30">
        <f>'330'!K196</f>
        <v>0</v>
      </c>
      <c r="L16" s="32"/>
      <c r="M16" s="35"/>
      <c r="N16" s="28">
        <f>'330'!N196</f>
        <v>0</v>
      </c>
      <c r="O16" s="48">
        <f>'330'!O196</f>
        <v>0</v>
      </c>
      <c r="P16" s="30">
        <f>'330'!P196</f>
        <v>0</v>
      </c>
      <c r="Q16" s="28">
        <f>'330'!Q196</f>
        <v>0</v>
      </c>
      <c r="R16" s="67"/>
      <c r="T16" s="70"/>
    </row>
    <row r="17" spans="1:20" s="68" customFormat="1" ht="21" customHeight="1">
      <c r="A17" s="97"/>
      <c r="B17" s="98"/>
      <c r="C17" s="98"/>
      <c r="D17" s="348" t="s">
        <v>48</v>
      </c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50"/>
      <c r="R17" s="67"/>
      <c r="T17" s="70"/>
    </row>
    <row r="18" spans="1:20" s="68" customFormat="1" ht="21" customHeight="1">
      <c r="A18" s="36" t="str">
        <f>'330'!A198</f>
        <v>1.1</v>
      </c>
      <c r="B18" s="36" t="s">
        <v>304</v>
      </c>
      <c r="C18" s="36" t="str">
        <f>'330'!C198</f>
        <v>3</v>
      </c>
      <c r="D18" s="189" t="str">
        <f>'330'!D198</f>
        <v>Мениджмънт на строителните фирми </v>
      </c>
      <c r="E18" s="28">
        <f>'330'!E198</f>
        <v>3</v>
      </c>
      <c r="F18" s="36">
        <f>'330'!F198</f>
        <v>50</v>
      </c>
      <c r="G18" s="36">
        <f>'330'!G198</f>
        <v>3</v>
      </c>
      <c r="H18" s="36">
        <f>'330'!H198</f>
        <v>0</v>
      </c>
      <c r="I18" s="36">
        <f>'330'!I198</f>
        <v>0</v>
      </c>
      <c r="J18" s="36">
        <f>'330'!J198</f>
        <v>2</v>
      </c>
      <c r="K18" s="36" t="str">
        <f>'330'!K198</f>
        <v>то</v>
      </c>
      <c r="L18" s="193"/>
      <c r="M18" s="35"/>
      <c r="N18" s="28">
        <f>'330'!N198</f>
        <v>51</v>
      </c>
      <c r="O18" s="194">
        <f>'330'!O198</f>
        <v>25</v>
      </c>
      <c r="P18" s="36">
        <f>'330'!P198</f>
        <v>0</v>
      </c>
      <c r="Q18" s="28">
        <f>'330'!Q198</f>
        <v>26</v>
      </c>
      <c r="R18" s="67"/>
      <c r="T18" s="70"/>
    </row>
    <row r="19" spans="1:20" s="68" customFormat="1" ht="21" customHeight="1">
      <c r="A19" s="36" t="str">
        <f>'330'!A199</f>
        <v>1.2</v>
      </c>
      <c r="B19" s="36" t="s">
        <v>305</v>
      </c>
      <c r="C19" s="36" t="str">
        <f>'330'!C199</f>
        <v>3</v>
      </c>
      <c r="D19" s="189" t="str">
        <f>'330'!D199</f>
        <v>Строително предприемачество </v>
      </c>
      <c r="E19" s="28">
        <f>'330'!E199</f>
        <v>3</v>
      </c>
      <c r="F19" s="36">
        <f>'330'!F199</f>
        <v>50</v>
      </c>
      <c r="G19" s="36">
        <f>'330'!G199</f>
        <v>3</v>
      </c>
      <c r="H19" s="36">
        <f>'330'!H199</f>
        <v>0</v>
      </c>
      <c r="I19" s="36">
        <f>'330'!I199</f>
        <v>0</v>
      </c>
      <c r="J19" s="36">
        <f>'330'!J199</f>
        <v>2</v>
      </c>
      <c r="K19" s="36" t="str">
        <f>'330'!K199</f>
        <v>то</v>
      </c>
      <c r="L19" s="193">
        <f>'330'!L199</f>
        <v>0</v>
      </c>
      <c r="M19" s="35">
        <f>'330'!M199</f>
      </c>
      <c r="N19" s="28">
        <f>'330'!N199</f>
        <v>51</v>
      </c>
      <c r="O19" s="194">
        <f>'330'!O199</f>
        <v>25</v>
      </c>
      <c r="P19" s="36">
        <f>'330'!P199</f>
        <v>0</v>
      </c>
      <c r="Q19" s="28">
        <f>'330'!Q199</f>
        <v>26</v>
      </c>
      <c r="R19" s="67"/>
      <c r="T19" s="70"/>
    </row>
    <row r="20" spans="1:20" s="68" customFormat="1" ht="21" customHeight="1">
      <c r="A20" s="36" t="str">
        <f>'330'!A200</f>
        <v>1.3</v>
      </c>
      <c r="B20" s="36" t="s">
        <v>306</v>
      </c>
      <c r="C20" s="36" t="str">
        <f>'330'!C200</f>
        <v>3</v>
      </c>
      <c r="D20" s="189" t="str">
        <f>'330'!D200</f>
        <v>Мениджмънт на инвестиционни проекти </v>
      </c>
      <c r="E20" s="28">
        <f>'330'!E200</f>
        <v>3</v>
      </c>
      <c r="F20" s="36">
        <f>'330'!F200</f>
        <v>50</v>
      </c>
      <c r="G20" s="36">
        <f>'330'!G200</f>
        <v>3</v>
      </c>
      <c r="H20" s="36">
        <f>'330'!H200</f>
        <v>0</v>
      </c>
      <c r="I20" s="36">
        <f>'330'!I200</f>
        <v>0</v>
      </c>
      <c r="J20" s="36">
        <f>'330'!J200</f>
        <v>2</v>
      </c>
      <c r="K20" s="36" t="str">
        <f>'330'!K200</f>
        <v>то</v>
      </c>
      <c r="L20" s="193">
        <f>'330'!L200</f>
        <v>0</v>
      </c>
      <c r="M20" s="35">
        <f>'330'!M200</f>
      </c>
      <c r="N20" s="28">
        <f>'330'!N200</f>
        <v>51</v>
      </c>
      <c r="O20" s="194">
        <f>'330'!O200</f>
        <v>25</v>
      </c>
      <c r="P20" s="36">
        <f>'330'!P200</f>
        <v>0</v>
      </c>
      <c r="Q20" s="28">
        <f>'330'!Q200</f>
        <v>26</v>
      </c>
      <c r="R20" s="67"/>
      <c r="T20" s="70"/>
    </row>
    <row r="21" spans="1:20" s="68" customFormat="1" ht="21" customHeight="1">
      <c r="A21" s="36" t="s">
        <v>52</v>
      </c>
      <c r="B21" s="36">
        <f>'330'!B201</f>
        <v>0</v>
      </c>
      <c r="C21" s="36">
        <f>'330'!C201</f>
        <v>0</v>
      </c>
      <c r="D21" s="40">
        <f>'330'!D201</f>
        <v>0</v>
      </c>
      <c r="E21" s="28">
        <f>'330'!E201</f>
        <v>0</v>
      </c>
      <c r="F21" s="30">
        <f>'330'!F201</f>
        <v>0</v>
      </c>
      <c r="G21" s="30">
        <f>'330'!G201</f>
        <v>0</v>
      </c>
      <c r="H21" s="30">
        <f>'330'!H201</f>
        <v>0</v>
      </c>
      <c r="I21" s="30">
        <f>'330'!I201</f>
        <v>0</v>
      </c>
      <c r="J21" s="30">
        <f>'330'!J201</f>
        <v>0</v>
      </c>
      <c r="K21" s="30">
        <f>'330'!K201</f>
        <v>0</v>
      </c>
      <c r="L21" s="32"/>
      <c r="M21" s="35"/>
      <c r="N21" s="28">
        <f>'330'!N201</f>
        <v>0</v>
      </c>
      <c r="O21" s="48">
        <f>'330'!O201</f>
        <v>0</v>
      </c>
      <c r="P21" s="30">
        <f>'330'!P201</f>
        <v>0</v>
      </c>
      <c r="Q21" s="28">
        <f>'330'!Q201</f>
        <v>0</v>
      </c>
      <c r="R21" s="67"/>
      <c r="T21" s="70"/>
    </row>
    <row r="22" spans="1:20" s="68" customFormat="1" ht="21" customHeight="1">
      <c r="A22" s="36" t="s">
        <v>115</v>
      </c>
      <c r="B22" s="36">
        <f>'330'!B202</f>
        <v>0</v>
      </c>
      <c r="C22" s="36">
        <f>'330'!C202</f>
        <v>0</v>
      </c>
      <c r="D22" s="40">
        <f>'330'!D202</f>
        <v>0</v>
      </c>
      <c r="E22" s="28">
        <f>'330'!E202</f>
        <v>0</v>
      </c>
      <c r="F22" s="30">
        <f>'330'!F202</f>
        <v>0</v>
      </c>
      <c r="G22" s="30">
        <f>'330'!G202</f>
        <v>0</v>
      </c>
      <c r="H22" s="30">
        <f>'330'!H202</f>
        <v>0</v>
      </c>
      <c r="I22" s="30">
        <f>'330'!I202</f>
        <v>0</v>
      </c>
      <c r="J22" s="30">
        <f>'330'!J202</f>
        <v>0</v>
      </c>
      <c r="K22" s="30">
        <f>'330'!K202</f>
        <v>0</v>
      </c>
      <c r="L22" s="32"/>
      <c r="M22" s="35"/>
      <c r="N22" s="28">
        <f>'330'!N202</f>
        <v>0</v>
      </c>
      <c r="O22" s="48">
        <f>'330'!O202</f>
        <v>0</v>
      </c>
      <c r="P22" s="30">
        <f>'330'!P202</f>
        <v>0</v>
      </c>
      <c r="Q22" s="28">
        <f>'330'!Q202</f>
        <v>0</v>
      </c>
      <c r="R22" s="67"/>
      <c r="T22" s="70"/>
    </row>
    <row r="23" spans="1:20" s="68" customFormat="1" ht="21" customHeight="1">
      <c r="A23" s="97"/>
      <c r="B23" s="98"/>
      <c r="C23" s="98"/>
      <c r="D23" s="348" t="s">
        <v>48</v>
      </c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50"/>
      <c r="R23" s="67"/>
      <c r="T23" s="70"/>
    </row>
    <row r="24" spans="1:20" s="68" customFormat="1" ht="21" customHeight="1">
      <c r="A24" s="36" t="str">
        <f>'330'!A51</f>
        <v>2.1</v>
      </c>
      <c r="B24" s="36">
        <f>'330'!B204</f>
        <v>0</v>
      </c>
      <c r="C24" s="36">
        <f>'330'!C204</f>
        <v>0</v>
      </c>
      <c r="D24" s="189">
        <f>'330'!D204</f>
        <v>0</v>
      </c>
      <c r="E24" s="28">
        <f>'330'!E204</f>
        <v>0</v>
      </c>
      <c r="F24" s="36">
        <f>'330'!F204</f>
        <v>0</v>
      </c>
      <c r="G24" s="36">
        <f>'330'!G204</f>
        <v>0</v>
      </c>
      <c r="H24" s="36">
        <f>'330'!H204</f>
        <v>0</v>
      </c>
      <c r="I24" s="36">
        <f>'330'!I204</f>
        <v>0</v>
      </c>
      <c r="J24" s="36">
        <f>'330'!J204</f>
        <v>0</v>
      </c>
      <c r="K24" s="36">
        <f>'330'!K204</f>
        <v>0</v>
      </c>
      <c r="L24" s="193"/>
      <c r="M24" s="35"/>
      <c r="N24" s="28">
        <f>'330'!N204</f>
        <v>0</v>
      </c>
      <c r="O24" s="194">
        <f>'330'!O204</f>
        <v>0</v>
      </c>
      <c r="P24" s="193">
        <f>'330'!P204</f>
        <v>0</v>
      </c>
      <c r="Q24" s="28">
        <f>'330'!Q204</f>
        <v>0</v>
      </c>
      <c r="R24" s="67"/>
      <c r="T24" s="70"/>
    </row>
    <row r="25" spans="1:20" s="68" customFormat="1" ht="21" customHeight="1">
      <c r="A25" s="36" t="str">
        <f>'330'!A52</f>
        <v>2.2</v>
      </c>
      <c r="B25" s="36">
        <f>'330'!B205</f>
        <v>0</v>
      </c>
      <c r="C25" s="36">
        <f>'330'!C205</f>
        <v>0</v>
      </c>
      <c r="D25" s="189">
        <f>'330'!D205</f>
        <v>0</v>
      </c>
      <c r="E25" s="28">
        <f>'330'!E205</f>
        <v>0</v>
      </c>
      <c r="F25" s="36">
        <f>'330'!F205</f>
        <v>0</v>
      </c>
      <c r="G25" s="36">
        <f>'330'!G205</f>
        <v>0</v>
      </c>
      <c r="H25" s="36">
        <f>'330'!H205</f>
        <v>0</v>
      </c>
      <c r="I25" s="36">
        <f>'330'!I205</f>
        <v>0</v>
      </c>
      <c r="J25" s="36">
        <f>'330'!J205</f>
        <v>0</v>
      </c>
      <c r="K25" s="36">
        <f>'330'!K205</f>
        <v>0</v>
      </c>
      <c r="L25" s="193">
        <f>'330'!L205</f>
        <v>0</v>
      </c>
      <c r="M25" s="35">
        <f>'330'!M205</f>
      </c>
      <c r="N25" s="28">
        <f>'330'!N205</f>
        <v>0</v>
      </c>
      <c r="O25" s="194">
        <f>'330'!O205</f>
        <v>0</v>
      </c>
      <c r="P25" s="193">
        <f>'330'!P205</f>
        <v>0</v>
      </c>
      <c r="Q25" s="28">
        <f>'330'!Q205</f>
        <v>0</v>
      </c>
      <c r="R25" s="67"/>
      <c r="T25" s="70"/>
    </row>
    <row r="26" spans="1:20" s="68" customFormat="1" ht="21" customHeight="1">
      <c r="A26" s="36" t="str">
        <f>'330'!A53</f>
        <v>2.3</v>
      </c>
      <c r="B26" s="36">
        <f>'330'!B206</f>
        <v>0</v>
      </c>
      <c r="C26" s="36">
        <f>'330'!C206</f>
        <v>0</v>
      </c>
      <c r="D26" s="189">
        <f>'330'!D206</f>
        <v>0</v>
      </c>
      <c r="E26" s="28">
        <f>'330'!E206</f>
        <v>0</v>
      </c>
      <c r="F26" s="36">
        <f>'330'!F206</f>
        <v>0</v>
      </c>
      <c r="G26" s="36">
        <f>'330'!G206</f>
        <v>0</v>
      </c>
      <c r="H26" s="36">
        <f>'330'!H206</f>
        <v>0</v>
      </c>
      <c r="I26" s="36">
        <f>'330'!I206</f>
        <v>0</v>
      </c>
      <c r="J26" s="36">
        <f>'330'!J206</f>
        <v>0</v>
      </c>
      <c r="K26" s="36">
        <f>'330'!K206</f>
        <v>0</v>
      </c>
      <c r="L26" s="193">
        <f>'330'!L206</f>
        <v>0</v>
      </c>
      <c r="M26" s="35">
        <f>'330'!M206</f>
      </c>
      <c r="N26" s="28">
        <f>'330'!N206</f>
        <v>0</v>
      </c>
      <c r="O26" s="194">
        <f>'330'!O206</f>
        <v>0</v>
      </c>
      <c r="P26" s="193">
        <f>'330'!P206</f>
        <v>0</v>
      </c>
      <c r="Q26" s="28">
        <f>'330'!Q206</f>
        <v>0</v>
      </c>
      <c r="R26" s="67"/>
      <c r="T26" s="70"/>
    </row>
    <row r="27" spans="1:20" s="68" customFormat="1" ht="21" customHeight="1">
      <c r="A27" s="209" t="s">
        <v>96</v>
      </c>
      <c r="B27" s="36">
        <f>'330'!B207</f>
        <v>0</v>
      </c>
      <c r="C27" s="36">
        <f>'330'!C207</f>
        <v>0</v>
      </c>
      <c r="D27" s="40">
        <f>'330'!D207</f>
        <v>0</v>
      </c>
      <c r="E27" s="28">
        <f>'330'!E207</f>
        <v>0</v>
      </c>
      <c r="F27" s="30">
        <f>'330'!F207</f>
        <v>0</v>
      </c>
      <c r="G27" s="30">
        <f>'330'!G207</f>
        <v>0</v>
      </c>
      <c r="H27" s="30">
        <f>'330'!H207</f>
        <v>0</v>
      </c>
      <c r="I27" s="30">
        <f>'330'!I207</f>
        <v>0</v>
      </c>
      <c r="J27" s="30">
        <f>'330'!J207</f>
        <v>0</v>
      </c>
      <c r="K27" s="30">
        <f>'330'!K207</f>
        <v>0</v>
      </c>
      <c r="L27" s="32"/>
      <c r="M27" s="35"/>
      <c r="N27" s="28">
        <f>'330'!N207</f>
        <v>0</v>
      </c>
      <c r="O27" s="48">
        <f>'330'!O207</f>
        <v>0</v>
      </c>
      <c r="P27" s="30">
        <f>'330'!P207</f>
        <v>0</v>
      </c>
      <c r="Q27" s="28">
        <f>'330'!Q207</f>
        <v>0</v>
      </c>
      <c r="R27" s="67"/>
      <c r="T27" s="70"/>
    </row>
    <row r="28" spans="1:20" s="68" customFormat="1" ht="21" customHeight="1" thickBot="1">
      <c r="A28" s="209" t="s">
        <v>116</v>
      </c>
      <c r="B28" s="36">
        <f>'330'!B208</f>
        <v>0</v>
      </c>
      <c r="C28" s="36">
        <f>'330'!C208</f>
        <v>0</v>
      </c>
      <c r="D28" s="40">
        <f>'330'!D208</f>
        <v>0</v>
      </c>
      <c r="E28" s="28">
        <f>'330'!E208</f>
        <v>0</v>
      </c>
      <c r="F28" s="30">
        <f>'330'!F208</f>
        <v>0</v>
      </c>
      <c r="G28" s="30">
        <f>'330'!G208</f>
        <v>0</v>
      </c>
      <c r="H28" s="30">
        <f>'330'!H208</f>
        <v>0</v>
      </c>
      <c r="I28" s="30">
        <f>'330'!I208</f>
        <v>0</v>
      </c>
      <c r="J28" s="30">
        <f>'330'!J208</f>
        <v>0</v>
      </c>
      <c r="K28" s="30">
        <f>'330'!K208</f>
        <v>0</v>
      </c>
      <c r="L28" s="32"/>
      <c r="M28" s="35"/>
      <c r="N28" s="28">
        <f>'330'!N208</f>
        <v>0</v>
      </c>
      <c r="O28" s="48">
        <f>'330'!O208</f>
        <v>0</v>
      </c>
      <c r="P28" s="30">
        <f>'330'!P208</f>
        <v>0</v>
      </c>
      <c r="Q28" s="28">
        <f>'330'!Q208</f>
        <v>0</v>
      </c>
      <c r="R28" s="67"/>
      <c r="T28" s="70"/>
    </row>
    <row r="29" spans="1:18" s="71" customFormat="1" ht="49.5" customHeight="1" thickBot="1">
      <c r="A29" s="362" t="s">
        <v>69</v>
      </c>
      <c r="B29" s="363"/>
      <c r="C29" s="363"/>
      <c r="D29" s="364"/>
      <c r="E29" s="218">
        <f>'330'!E209</f>
        <v>30</v>
      </c>
      <c r="F29" s="218">
        <f>'330'!F209</f>
        <v>200</v>
      </c>
      <c r="G29" s="218">
        <f>'330'!G209</f>
        <v>12</v>
      </c>
      <c r="H29" s="218">
        <f>'330'!H209</f>
        <v>0</v>
      </c>
      <c r="I29" s="218">
        <f>'330'!I209</f>
        <v>0</v>
      </c>
      <c r="J29" s="218">
        <f>'330'!J209</f>
        <v>8</v>
      </c>
      <c r="K29" s="218" t="str">
        <f>'330'!K209</f>
        <v>3и 2то</v>
      </c>
      <c r="L29" s="218"/>
      <c r="M29" s="223"/>
      <c r="N29" s="218">
        <f>'330'!N209</f>
        <v>330</v>
      </c>
      <c r="O29" s="218">
        <f>'330'!O209</f>
        <v>100</v>
      </c>
      <c r="P29" s="218">
        <f>'330'!P209</f>
        <v>100</v>
      </c>
      <c r="Q29" s="224">
        <f>'330'!Q209</f>
        <v>130</v>
      </c>
      <c r="R29" s="73"/>
    </row>
    <row r="30" spans="1:19" ht="16.5" customHeight="1">
      <c r="A30" s="210"/>
      <c r="B30" s="211"/>
      <c r="C30" s="211"/>
      <c r="D30" s="212"/>
      <c r="E30" s="210"/>
      <c r="F30" s="210"/>
      <c r="G30" s="210"/>
      <c r="H30" s="210"/>
      <c r="I30" s="210"/>
      <c r="J30" s="210"/>
      <c r="K30" s="210"/>
      <c r="L30" s="210"/>
      <c r="M30" s="217"/>
      <c r="N30" s="210"/>
      <c r="O30" s="210"/>
      <c r="P30" s="210"/>
      <c r="Q30" s="210"/>
      <c r="R30" s="197"/>
      <c r="S30" s="226"/>
    </row>
    <row r="31" spans="1:18" ht="14.25">
      <c r="A31" s="42"/>
      <c r="B31" s="42"/>
      <c r="C31" s="41"/>
      <c r="D31" s="45" t="s">
        <v>70</v>
      </c>
      <c r="E31" s="31"/>
      <c r="F31" s="31"/>
      <c r="G31" s="31"/>
      <c r="H31" s="31"/>
      <c r="I31" s="31"/>
      <c r="J31" s="31"/>
      <c r="K31" s="31"/>
      <c r="L31" s="31"/>
      <c r="M31" s="44"/>
      <c r="N31" s="31"/>
      <c r="O31" s="31"/>
      <c r="P31" s="31"/>
      <c r="Q31" s="31"/>
      <c r="R31" s="75"/>
    </row>
    <row r="32" spans="1:18" ht="14.25">
      <c r="A32" s="195" t="str">
        <f>'330'!A212</f>
        <v>1.1</v>
      </c>
      <c r="B32" s="196" t="s">
        <v>308</v>
      </c>
      <c r="C32" s="36" t="str">
        <f>'330'!C212</f>
        <v>3</v>
      </c>
      <c r="D32" s="189" t="str">
        <f>'330'!D212</f>
        <v>Държавен изпит                                                                                     </v>
      </c>
      <c r="E32" s="196">
        <f>'330'!E212</f>
        <v>10</v>
      </c>
      <c r="F32" s="36"/>
      <c r="G32" s="36"/>
      <c r="H32" s="36"/>
      <c r="I32" s="36"/>
      <c r="J32" s="36"/>
      <c r="K32" s="36" t="str">
        <f>'330'!K212</f>
        <v>ДИ</v>
      </c>
      <c r="L32" s="36"/>
      <c r="M32" s="37"/>
      <c r="N32" s="225">
        <f>'330'!N212</f>
        <v>270</v>
      </c>
      <c r="O32" s="196"/>
      <c r="P32" s="196"/>
      <c r="Q32" s="196">
        <f>'330'!Q212</f>
        <v>270</v>
      </c>
      <c r="R32" s="63"/>
    </row>
    <row r="33" spans="1:18" ht="14.25">
      <c r="A33" s="195" t="str">
        <f>'330'!A213</f>
        <v>1.2</v>
      </c>
      <c r="B33" s="196" t="s">
        <v>307</v>
      </c>
      <c r="C33" s="36" t="str">
        <f>'330'!C213</f>
        <v>3</v>
      </c>
      <c r="D33" s="189" t="str">
        <f>'330'!D213</f>
        <v>Дипломна работа</v>
      </c>
      <c r="E33" s="196">
        <f>'330'!E213</f>
        <v>10</v>
      </c>
      <c r="F33" s="36"/>
      <c r="G33" s="36"/>
      <c r="H33" s="36"/>
      <c r="I33" s="36"/>
      <c r="J33" s="36"/>
      <c r="K33" s="36" t="str">
        <f>'330'!K213</f>
        <v>ДЗ</v>
      </c>
      <c r="L33" s="36"/>
      <c r="M33" s="37"/>
      <c r="N33" s="225">
        <f>'330'!N213</f>
        <v>270</v>
      </c>
      <c r="O33" s="196"/>
      <c r="P33" s="196"/>
      <c r="Q33" s="196">
        <f>'330'!Q213</f>
        <v>270</v>
      </c>
      <c r="R33" s="63"/>
    </row>
    <row r="34" spans="1:17" ht="13.5">
      <c r="A34" s="240"/>
      <c r="B34" s="196">
        <f>'330'!B214</f>
        <v>0</v>
      </c>
      <c r="C34" s="36">
        <f>'330'!C214</f>
        <v>0</v>
      </c>
      <c r="D34" s="189">
        <f>'330'!D214</f>
        <v>0</v>
      </c>
      <c r="E34" s="196">
        <f>'330'!E214</f>
        <v>0</v>
      </c>
      <c r="F34" s="36"/>
      <c r="G34" s="36"/>
      <c r="H34" s="36"/>
      <c r="I34" s="36"/>
      <c r="J34" s="36"/>
      <c r="K34" s="36">
        <f>'330'!K214</f>
        <v>0</v>
      </c>
      <c r="L34" s="36"/>
      <c r="M34" s="37"/>
      <c r="N34" s="225">
        <f>'330'!N214</f>
        <v>0</v>
      </c>
      <c r="O34" s="196"/>
      <c r="P34" s="196"/>
      <c r="Q34" s="196">
        <f>'330'!Q214</f>
        <v>0</v>
      </c>
    </row>
    <row r="35" spans="1:18" s="68" customFormat="1" ht="14.25" customHeight="1">
      <c r="A35" s="237"/>
      <c r="B35" s="196">
        <f>'330'!B215</f>
        <v>0</v>
      </c>
      <c r="C35" s="36">
        <f>'330'!C215</f>
        <v>0</v>
      </c>
      <c r="D35" s="189">
        <f>'330'!D215</f>
        <v>0</v>
      </c>
      <c r="E35" s="196">
        <f>'330'!E215</f>
        <v>0</v>
      </c>
      <c r="F35" s="36"/>
      <c r="G35" s="36"/>
      <c r="H35" s="36"/>
      <c r="I35" s="36"/>
      <c r="J35" s="36"/>
      <c r="K35" s="36">
        <f>'330'!K215</f>
        <v>0</v>
      </c>
      <c r="L35" s="36"/>
      <c r="M35" s="37"/>
      <c r="N35" s="225">
        <f>'330'!N215</f>
        <v>0</v>
      </c>
      <c r="O35" s="196"/>
      <c r="P35" s="196"/>
      <c r="Q35" s="196">
        <f>'330'!Q215</f>
        <v>0</v>
      </c>
      <c r="R35" s="67"/>
    </row>
    <row r="36" spans="1:18" s="68" customFormat="1" ht="14.25" customHeight="1">
      <c r="A36" s="237"/>
      <c r="B36" s="196">
        <f>'330'!B216</f>
        <v>0</v>
      </c>
      <c r="C36" s="36">
        <f>'330'!C216</f>
        <v>0</v>
      </c>
      <c r="D36" s="189">
        <f>'330'!D216</f>
        <v>0</v>
      </c>
      <c r="E36" s="196">
        <f>'330'!E216</f>
        <v>0</v>
      </c>
      <c r="F36" s="36"/>
      <c r="G36" s="36"/>
      <c r="H36" s="36"/>
      <c r="I36" s="36"/>
      <c r="J36" s="36"/>
      <c r="K36" s="36">
        <f>'330'!K216</f>
        <v>0</v>
      </c>
      <c r="L36" s="36"/>
      <c r="M36" s="37"/>
      <c r="N36" s="225">
        <f>'330'!N216</f>
        <v>0</v>
      </c>
      <c r="O36" s="196"/>
      <c r="P36" s="196"/>
      <c r="Q36" s="196">
        <f>'330'!Q216</f>
        <v>0</v>
      </c>
      <c r="R36" s="67"/>
    </row>
    <row r="37" spans="1:18" s="68" customFormat="1" ht="14.25" customHeight="1">
      <c r="A37" s="237"/>
      <c r="B37" s="196">
        <f>'330'!B217</f>
        <v>0</v>
      </c>
      <c r="C37" s="36">
        <f>'330'!C217</f>
        <v>0</v>
      </c>
      <c r="D37" s="189">
        <f>'330'!D217</f>
        <v>0</v>
      </c>
      <c r="E37" s="196">
        <f>'330'!E217</f>
        <v>0</v>
      </c>
      <c r="F37" s="36"/>
      <c r="G37" s="36"/>
      <c r="H37" s="36"/>
      <c r="I37" s="36"/>
      <c r="J37" s="36"/>
      <c r="K37" s="36">
        <f>'330'!K217</f>
        <v>0</v>
      </c>
      <c r="L37" s="36"/>
      <c r="M37" s="37"/>
      <c r="N37" s="225">
        <f>'330'!N217</f>
        <v>0</v>
      </c>
      <c r="O37" s="196"/>
      <c r="P37" s="196"/>
      <c r="Q37" s="196">
        <f>'330'!Q217</f>
        <v>0</v>
      </c>
      <c r="R37" s="67"/>
    </row>
    <row r="38" ht="15" customHeight="1"/>
    <row r="39" ht="15" customHeight="1"/>
    <row r="41" spans="11:16" ht="15">
      <c r="K41" s="192" t="s">
        <v>81</v>
      </c>
      <c r="L41" s="105"/>
      <c r="M41" s="105"/>
      <c r="N41" s="106"/>
      <c r="O41" s="106"/>
      <c r="P41" s="106"/>
    </row>
    <row r="42" spans="11:17" ht="15">
      <c r="K42" s="105"/>
      <c r="L42" s="353" t="s">
        <v>309</v>
      </c>
      <c r="M42" s="354"/>
      <c r="N42" s="354"/>
      <c r="O42" s="354"/>
      <c r="P42" s="354"/>
      <c r="Q42" s="354"/>
    </row>
  </sheetData>
  <sheetProtection/>
  <mergeCells count="23">
    <mergeCell ref="L42:Q42"/>
    <mergeCell ref="D17:Q17"/>
    <mergeCell ref="D23:Q23"/>
    <mergeCell ref="G3:G4"/>
    <mergeCell ref="H3:H4"/>
    <mergeCell ref="N3:N4"/>
    <mergeCell ref="O3:O4"/>
    <mergeCell ref="A1:Q1"/>
    <mergeCell ref="A2:A4"/>
    <mergeCell ref="B2:B4"/>
    <mergeCell ref="C2:C4"/>
    <mergeCell ref="D2:D4"/>
    <mergeCell ref="E2:E4"/>
    <mergeCell ref="Q3:Q4"/>
    <mergeCell ref="J3:J4"/>
    <mergeCell ref="F2:F4"/>
    <mergeCell ref="G2:J2"/>
    <mergeCell ref="K2:K4"/>
    <mergeCell ref="L2:M3"/>
    <mergeCell ref="N2:Q2"/>
    <mergeCell ref="P3:P4"/>
    <mergeCell ref="A29:D29"/>
    <mergeCell ref="I3:I4"/>
  </mergeCells>
  <printOptions horizontalCentered="1"/>
  <pageMargins left="0.17" right="0.1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Rousse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 Стоянов</dc:creator>
  <cp:keywords/>
  <dc:description/>
  <cp:lastModifiedBy>Windows User</cp:lastModifiedBy>
  <cp:lastPrinted>2018-03-19T05:00:55Z</cp:lastPrinted>
  <dcterms:created xsi:type="dcterms:W3CDTF">2000-05-17T12:54:13Z</dcterms:created>
  <dcterms:modified xsi:type="dcterms:W3CDTF">2021-11-15T15:16:34Z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2ZWYNDSFSEWZ-5-10</vt:lpwstr>
  </property>
  <property fmtid="{D5CDD505-2E9C-101B-9397-08002B2CF9AE}" pid="4" name="_dlc_DocIdItemGu">
    <vt:lpwstr>c67195e9-4692-4e1e-9852-309bff476bc7</vt:lpwstr>
  </property>
  <property fmtid="{D5CDD505-2E9C-101B-9397-08002B2CF9AE}" pid="5" name="_dlc_DocIdU">
    <vt:lpwstr>https://www.uni-ruse.bg/Departments/TM/_layouts/15/DocIdRedir.aspx?ID=2ZWYNDSFSEWZ-5-10, 2ZWYNDSFSEWZ-5-10</vt:lpwstr>
  </property>
</Properties>
</file>